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60" windowWidth="15315" windowHeight="468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<sst xmlns="http://schemas.openxmlformats.org/spreadsheetml/2006/main" count="63" uniqueCount="63">
  <si>
    <t>Item</t>
  </si>
  <si>
    <t>Price</t>
  </si>
  <si>
    <t>Cal/$</t>
  </si>
  <si>
    <t>Pro/$</t>
  </si>
  <si>
    <t>Cost/Yr</t>
  </si>
  <si>
    <t>Cal</t>
  </si>
  <si>
    <t>pro</t>
  </si>
  <si>
    <t>Big Dinner Box</t>
  </si>
  <si>
    <t>Dinner Box</t>
  </si>
  <si>
    <t>Large  Cheese Original Stuffed crust</t>
  </si>
  <si>
    <t>Large  Cheese Original Pan</t>
  </si>
  <si>
    <t xml:space="preserve">Large Cheese Original Pan with Creamy Garlic Parmesan </t>
  </si>
  <si>
    <t>Large Cheese Original Pan with Creamy Garlic Parmesan and Hut Favorite Crust</t>
  </si>
  <si>
    <t>Large Cheese Original Pan with Creamy Garlic Parmesa, Hut Favorite Crust, and italian Sausage</t>
  </si>
  <si>
    <t>Large Topping- Pepperoni</t>
  </si>
  <si>
    <t>Large Topping- Bacon</t>
  </si>
  <si>
    <t>Large Topping-Beef</t>
  </si>
  <si>
    <t>Large Topping- Grilled Chicken</t>
  </si>
  <si>
    <t>Large Topping- Ham</t>
  </si>
  <si>
    <t>Large Topping- Italian Sausage</t>
  </si>
  <si>
    <t>Large Topping- Meatball</t>
  </si>
  <si>
    <t>Large Topping- Seasoned pork</t>
  </si>
  <si>
    <t>Large Topping-Banana Peppers</t>
  </si>
  <si>
    <t>Large Topping- Black Olives</t>
  </si>
  <si>
    <t>Large Topping- Diced Roma Tomatoes</t>
  </si>
  <si>
    <t>Large Topping-Green bell peppers</t>
  </si>
  <si>
    <t>Large Topping-Mushrooms</t>
  </si>
  <si>
    <t>Large Topping-Pineapple</t>
  </si>
  <si>
    <t>Large Topping-Red Onions</t>
  </si>
  <si>
    <t>Large Topping-Roasted Spinach</t>
  </si>
  <si>
    <t>Large Topping- Sliced Jalapenos</t>
  </si>
  <si>
    <t>Large Topping- Extra Cheese</t>
  </si>
  <si>
    <t>Breadsticks</t>
  </si>
  <si>
    <t>Cheese Sticks</t>
  </si>
  <si>
    <t>Stuffed Garlic Knots</t>
  </si>
  <si>
    <t>Garlic Bread</t>
  </si>
  <si>
    <t>Garlic Bread with Cheese</t>
  </si>
  <si>
    <t>Straight Cut Fries</t>
  </si>
  <si>
    <t>Ranch</t>
  </si>
  <si>
    <t>Blue Cheese</t>
  </si>
  <si>
    <t>Marinara</t>
  </si>
  <si>
    <t>18 Traditional wings with Garlic Parmesan</t>
  </si>
  <si>
    <t>36 Traditional wings with Garlic Parmesan</t>
  </si>
  <si>
    <t>24 Boneless wings with Garlic Parmesan</t>
  </si>
  <si>
    <t>48 Boneless wings with Garlic Parmesan</t>
  </si>
  <si>
    <t>Full pan- Creamy Chicken Alfredo</t>
  </si>
  <si>
    <t>Full pan- Meaty Marinara</t>
  </si>
  <si>
    <t>Family size-Creamy Chicken Alfredo</t>
  </si>
  <si>
    <t>Family Size-Meaty Marinara</t>
  </si>
  <si>
    <t>Cinnamon Sticks</t>
  </si>
  <si>
    <t>Hersheys Tripple Chocolate Brownie</t>
  </si>
  <si>
    <t>The Ultimate Hersheys Chocolate Cookie</t>
  </si>
  <si>
    <t>Large Pan Supreme</t>
  </si>
  <si>
    <t>Large Pan Meatlover</t>
  </si>
  <si>
    <t>Large  Pan Pepperoni Lovers</t>
  </si>
  <si>
    <t>Large Pan Super Supreme</t>
  </si>
  <si>
    <t>Large Pan Buffalo Chicken</t>
  </si>
  <si>
    <t>Large  Pan Chicken-Bacon Parmesan</t>
  </si>
  <si>
    <t>Large  Pan Hawaiian Chicken</t>
  </si>
  <si>
    <t>Large Pan Backyard BBQ Chicken</t>
  </si>
  <si>
    <t>Large  Pan Veggie Lovers</t>
  </si>
  <si>
    <t>Large Pan Ultimate Cheese Lovers</t>
  </si>
  <si>
    <t>Large Pan Hawaian luau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</si>
</sst>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71" formatCode="0.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171" fontId="0" fillId="0" borderId="0" xfId="0" applyNumberFormat="1"/>
    <xf numFmtId="1" fontId="0" fillId="0" borderId="0" xfId="0" applyNumberFormat="1"/>
    <xf numFmtId="44" fontId="0" fillId="0" borderId="0" xfId="16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38">
      <selection activeCell="G1" sqref="A1:G57"/>
    </sheetView>
  </sheetViews>
  <sheetFormatPr defaultColWidth="9.140625" defaultRowHeight="15"/>
  <cols>
    <col min="1" max="1" width="42.421875" style="0" customWidth="1"/>
    <col min="2" max="2" width="8.7109375" style="3" customWidth="1"/>
    <col min="3" max="3" width="11.8515625" style="0" customWidth="1"/>
    <col min="4" max="4" width="7.00390625" style="0" customWidth="1"/>
    <col min="5" max="5" width="14.28125" style="3" customWidth="1"/>
  </cols>
  <sheetData>
    <row r="1" spans="1:7" ht="15">
      <c r="A1" t="s">
        <v>0</v>
      </c>
      <c r="B1" s="3" t="s">
        <v>1</v>
      </c>
      <c r="C1" t="s">
        <v>2</v>
      </c>
      <c r="D1" t="s">
        <v>3</v>
      </c>
      <c r="E1" s="3" t="s">
        <v>4</v>
      </c>
      <c r="F1" t="s">
        <v>5</v>
      </c>
      <c r="G1" t="s">
        <v>6</v>
      </c>
    </row>
    <row r="2" spans="1:7" ht="15">
      <c r="A2" t="s">
        <v>19</v>
      </c>
      <c r="B2" s="3">
        <v>1.49</v>
      </c>
      <c r="C2" s="2">
        <f>$F2/$B2</f>
        <v>483.22147651006713</v>
      </c>
      <c r="D2" s="1">
        <f>$G2/$B2</f>
        <v>0.6711409395973155</v>
      </c>
      <c r="E2" s="3">
        <f>730000/$C2</f>
        <v>1510.6944444444443</v>
      </c>
      <c r="F2">
        <v>720</v>
      </c>
      <c r="G2">
        <v>1</v>
      </c>
    </row>
    <row r="3" spans="1:7" ht="15">
      <c r="A3" t="s">
        <v>16</v>
      </c>
      <c r="B3" s="3">
        <v>1.49</v>
      </c>
      <c r="C3" s="2">
        <f>$F3/$B3</f>
        <v>429.5302013422819</v>
      </c>
      <c r="D3" s="1">
        <f>$G3/$B3</f>
        <v>2.0134228187919465</v>
      </c>
      <c r="E3" s="3">
        <f>730000/$C3</f>
        <v>1699.53125</v>
      </c>
      <c r="F3">
        <f>8*80</f>
        <v>640</v>
      </c>
      <c r="G3">
        <v>3</v>
      </c>
    </row>
    <row r="4" spans="1:7" ht="15">
      <c r="A4" t="s">
        <v>21</v>
      </c>
      <c r="B4" s="3">
        <v>1.49</v>
      </c>
      <c r="C4" s="2">
        <f>$F4/$B4</f>
        <v>429.5302013422819</v>
      </c>
      <c r="D4" s="1">
        <f>$G4/$B4</f>
        <v>7.38255033557047</v>
      </c>
      <c r="E4" s="3">
        <f>730000/$C4</f>
        <v>1699.53125</v>
      </c>
      <c r="F4">
        <f>8*80</f>
        <v>640</v>
      </c>
      <c r="G4">
        <v>11</v>
      </c>
    </row>
    <row r="5" spans="1:7" ht="15">
      <c r="A5" t="s">
        <v>50</v>
      </c>
      <c r="B5" s="3">
        <v>5.99</v>
      </c>
      <c r="C5" s="2">
        <f>$F5/$B5</f>
        <v>390.65108514190314</v>
      </c>
      <c r="D5" s="1">
        <f>$G5/$B5</f>
        <v>7.512520868113523</v>
      </c>
      <c r="E5" s="3">
        <f>730000/$C5</f>
        <v>1868.6752136752139</v>
      </c>
      <c r="F5">
        <f>260*9</f>
        <v>2340</v>
      </c>
      <c r="G5">
        <f>5*9</f>
        <v>45</v>
      </c>
    </row>
    <row r="6" spans="1:7" ht="15">
      <c r="A6" t="s">
        <v>14</v>
      </c>
      <c r="B6" s="3">
        <v>1.49</v>
      </c>
      <c r="C6" s="2">
        <f>$F6/$B6</f>
        <v>322.1476510067114</v>
      </c>
      <c r="D6" s="1">
        <f>$G6/$B6</f>
        <v>1.342281879194631</v>
      </c>
      <c r="E6" s="3">
        <f>730000/$C6</f>
        <v>2266.041666666667</v>
      </c>
      <c r="F6">
        <f>60*8</f>
        <v>480</v>
      </c>
      <c r="G6">
        <v>2</v>
      </c>
    </row>
    <row r="7" spans="1:7" ht="15">
      <c r="A7" t="s">
        <v>20</v>
      </c>
      <c r="B7" s="3">
        <v>1.49</v>
      </c>
      <c r="C7" s="2">
        <f>$F7/$B7</f>
        <v>322.1476510067114</v>
      </c>
      <c r="D7" s="1">
        <f>$G7/$B7</f>
        <v>2.684563758389262</v>
      </c>
      <c r="E7" s="3">
        <f>730000/$C7</f>
        <v>2266.041666666667</v>
      </c>
      <c r="F7">
        <f>8*60</f>
        <v>480</v>
      </c>
      <c r="G7">
        <v>4</v>
      </c>
    </row>
    <row r="8" spans="1:7" ht="15">
      <c r="A8" t="s">
        <v>13</v>
      </c>
      <c r="B8" s="3">
        <v>12.49</v>
      </c>
      <c r="C8" s="2">
        <f>$F8/$B8</f>
        <v>310.64851881505206</v>
      </c>
      <c r="D8" s="1">
        <f>$G8/$B8</f>
        <v>1.3610888710968774</v>
      </c>
      <c r="E8" s="3">
        <f>730000/$C8</f>
        <v>2349.922680412371</v>
      </c>
      <c r="F8">
        <f>8*(230+40+110+15+90)</f>
        <v>3880</v>
      </c>
      <c r="G8">
        <v>17</v>
      </c>
    </row>
    <row r="9" spans="1:7" ht="15">
      <c r="A9" t="s">
        <v>8</v>
      </c>
      <c r="B9" s="3">
        <v>10</v>
      </c>
      <c r="C9" s="2">
        <f>$F9/$B9</f>
        <v>284</v>
      </c>
      <c r="D9" s="1">
        <f>$G9/$B9</f>
        <v>9.2</v>
      </c>
      <c r="E9" s="3">
        <f>730000/$C9</f>
        <v>2570.4225352112676</v>
      </c>
      <c r="F9">
        <f>1160+(210*8)</f>
        <v>2840</v>
      </c>
      <c r="G9">
        <f>(9*8)+$G37</f>
        <v>92</v>
      </c>
    </row>
    <row r="10" spans="1:7" ht="15">
      <c r="A10" t="s">
        <v>51</v>
      </c>
      <c r="B10" s="3">
        <v>5.99</v>
      </c>
      <c r="C10" s="2">
        <f>$F10/$B10</f>
        <v>267.1118530884808</v>
      </c>
      <c r="D10" s="1">
        <f>$G10/$B10</f>
        <v>2.671118530884808</v>
      </c>
      <c r="E10" s="3">
        <f>730000/$C10</f>
        <v>2732.9375</v>
      </c>
      <c r="F10">
        <f>200*8</f>
        <v>1600</v>
      </c>
      <c r="G10">
        <f>2*8</f>
        <v>16</v>
      </c>
    </row>
    <row r="11" spans="1:7" ht="15">
      <c r="A11" t="s">
        <v>12</v>
      </c>
      <c r="B11" s="3">
        <v>12.49</v>
      </c>
      <c r="C11" s="2">
        <f>$F11/$B11</f>
        <v>253.00240192153723</v>
      </c>
      <c r="D11" s="1">
        <f>$G11/$B11</f>
        <v>1.2810248198558847</v>
      </c>
      <c r="E11" s="3">
        <f>730000/$C11</f>
        <v>2885.3481012658226</v>
      </c>
      <c r="F11">
        <f>8*(230+40+110+15)</f>
        <v>3160</v>
      </c>
      <c r="G11">
        <v>16</v>
      </c>
    </row>
    <row r="12" spans="1:7" ht="15">
      <c r="A12" t="s">
        <v>55</v>
      </c>
      <c r="B12" s="3">
        <v>14.99</v>
      </c>
      <c r="C12" s="2">
        <f>$F12/$B12</f>
        <v>250.83388925950632</v>
      </c>
      <c r="D12" s="1">
        <f>$G12/$B12</f>
        <v>1.267511674449633</v>
      </c>
      <c r="E12" s="3">
        <f>730000/$C12</f>
        <v>2910.2925531914893</v>
      </c>
      <c r="F12">
        <f>8*470</f>
        <v>3760</v>
      </c>
      <c r="G12">
        <v>19</v>
      </c>
    </row>
    <row r="13" spans="1:7" ht="15">
      <c r="A13" t="s">
        <v>49</v>
      </c>
      <c r="B13" s="3">
        <v>3.99</v>
      </c>
      <c r="C13" s="2">
        <f>$F13/$B13</f>
        <v>245.6140350877193</v>
      </c>
      <c r="D13" s="1">
        <f>$G13/$B13</f>
        <v>5.012531328320802</v>
      </c>
      <c r="E13" s="3">
        <f>730000/$C13</f>
        <v>2972.1428571428573</v>
      </c>
      <c r="F13">
        <f>(80*10)+180</f>
        <v>980</v>
      </c>
      <c r="G13">
        <v>20</v>
      </c>
    </row>
    <row r="14" spans="1:7" ht="15">
      <c r="A14" t="s">
        <v>53</v>
      </c>
      <c r="B14" s="3">
        <v>14.99</v>
      </c>
      <c r="C14" s="2">
        <f>$F14/$B14</f>
        <v>245.49699799866576</v>
      </c>
      <c r="D14" s="1">
        <f>$G14/$B14</f>
        <v>1.267511674449633</v>
      </c>
      <c r="E14" s="3">
        <f>730000/$C14</f>
        <v>2973.559782608696</v>
      </c>
      <c r="F14">
        <f>8*460</f>
        <v>3680</v>
      </c>
      <c r="G14">
        <v>19</v>
      </c>
    </row>
    <row r="15" spans="1:7" ht="15">
      <c r="A15" t="s">
        <v>11</v>
      </c>
      <c r="B15" s="3">
        <v>12.49</v>
      </c>
      <c r="C15" s="2">
        <f>$F15/$B15</f>
        <v>243.3947157726181</v>
      </c>
      <c r="D15" s="1">
        <f>$G15/$B15</f>
        <v>1.2810248198558847</v>
      </c>
      <c r="E15" s="3">
        <f>730000/$C15</f>
        <v>2999.2434210526317</v>
      </c>
      <c r="F15">
        <f>8*(230+40+110)</f>
        <v>3040</v>
      </c>
      <c r="G15">
        <v>16</v>
      </c>
    </row>
    <row r="16" spans="1:7" ht="17.25" customHeight="1">
      <c r="A16" t="s">
        <v>15</v>
      </c>
      <c r="B16" s="3">
        <v>1.49</v>
      </c>
      <c r="C16" s="2">
        <f>$F16/$B16</f>
        <v>241.61073825503357</v>
      </c>
      <c r="D16" s="1">
        <f>$G16/$B16</f>
        <v>0.5369127516778524</v>
      </c>
      <c r="E16" s="3">
        <f>730000/$C16</f>
        <v>3021.3888888888887</v>
      </c>
      <c r="F16">
        <f>8*45</f>
        <v>360</v>
      </c>
      <c r="G16">
        <v>0.8</v>
      </c>
    </row>
    <row r="17" spans="1:7" ht="15">
      <c r="A17" t="s">
        <v>52</v>
      </c>
      <c r="B17" s="3">
        <v>14.99</v>
      </c>
      <c r="C17" s="2">
        <f>$F17/$B17</f>
        <v>240.1601067378252</v>
      </c>
      <c r="D17" s="1">
        <f>$G17/$B17</f>
        <v>1.067378252168112</v>
      </c>
      <c r="E17" s="3">
        <f>730000/$C17</f>
        <v>3039.638888888889</v>
      </c>
      <c r="F17">
        <f>450*8</f>
        <v>3600</v>
      </c>
      <c r="G17">
        <v>16</v>
      </c>
    </row>
    <row r="18" spans="1:7" ht="15">
      <c r="A18" t="s">
        <v>54</v>
      </c>
      <c r="B18" s="3">
        <v>14.99</v>
      </c>
      <c r="C18" s="2">
        <f>$F18/$B18</f>
        <v>240.1601067378252</v>
      </c>
      <c r="D18" s="1">
        <f>$G18/$B18</f>
        <v>1.267511674449633</v>
      </c>
      <c r="E18" s="3">
        <f>730000/$C18</f>
        <v>3039.638888888889</v>
      </c>
      <c r="F18">
        <f>8*450</f>
        <v>3600</v>
      </c>
      <c r="G18">
        <v>19</v>
      </c>
    </row>
    <row r="19" spans="1:7" ht="15">
      <c r="A19" t="s">
        <v>39</v>
      </c>
      <c r="B19" s="3">
        <v>0.99</v>
      </c>
      <c r="C19" s="2">
        <f>$F19/$B19</f>
        <v>222.22222222222223</v>
      </c>
      <c r="D19" s="1">
        <f>$G19/$B19</f>
        <v>1.0101010101010102</v>
      </c>
      <c r="E19" s="3">
        <f>730000/$C19</f>
        <v>3285</v>
      </c>
      <c r="F19">
        <v>220</v>
      </c>
      <c r="G19">
        <v>1</v>
      </c>
    </row>
    <row r="20" spans="1:7" ht="15">
      <c r="A20" t="s">
        <v>10</v>
      </c>
      <c r="B20" s="3">
        <v>12.49</v>
      </c>
      <c r="C20" s="2">
        <f>$F20/$B20</f>
        <v>217.7742193755004</v>
      </c>
      <c r="D20" s="1">
        <f>$G20/$B20</f>
        <v>1.2810248198558847</v>
      </c>
      <c r="E20" s="3">
        <f>730000/$C20</f>
        <v>3352.095588235294</v>
      </c>
      <c r="F20">
        <f>8*(230+110)</f>
        <v>2720</v>
      </c>
      <c r="G20">
        <v>16</v>
      </c>
    </row>
    <row r="21" spans="1:7" ht="15">
      <c r="A21" t="s">
        <v>7</v>
      </c>
      <c r="B21" s="3">
        <v>19.99</v>
      </c>
      <c r="C21" s="2">
        <f>$F21/$B21</f>
        <v>212.60630315157582</v>
      </c>
      <c r="D21" s="1">
        <f>$G21/$B21</f>
        <v>7.003501750875438</v>
      </c>
      <c r="E21" s="3">
        <f>730000/$C21</f>
        <v>3433.5764705882348</v>
      </c>
      <c r="F21">
        <f>(420*8)+890</f>
        <v>4250</v>
      </c>
      <c r="G21">
        <f>(18*8)+$G15-20</f>
        <v>140</v>
      </c>
    </row>
    <row r="22" spans="1:7" ht="15">
      <c r="A22" t="s">
        <v>38</v>
      </c>
      <c r="B22" s="3">
        <v>0.99</v>
      </c>
      <c r="C22" s="2">
        <f>$F22/$B22</f>
        <v>212.12121212121212</v>
      </c>
      <c r="D22" s="1">
        <f>$G22/$B22</f>
        <v>0</v>
      </c>
      <c r="E22" s="3">
        <f>730000/$C22</f>
        <v>3441.4285714285716</v>
      </c>
      <c r="F22">
        <v>210</v>
      </c>
      <c r="G22">
        <v>0</v>
      </c>
    </row>
    <row r="23" spans="1:7" ht="15">
      <c r="A23" t="s">
        <v>59</v>
      </c>
      <c r="B23" s="3">
        <v>14.99</v>
      </c>
      <c r="C23" s="2">
        <f>$F23/$B23</f>
        <v>208.13875917278185</v>
      </c>
      <c r="D23" s="1">
        <f>$G23/$B23</f>
        <v>1.134089392928619</v>
      </c>
      <c r="E23" s="3">
        <f>730000/$C23</f>
        <v>3507.275641025641</v>
      </c>
      <c r="F23">
        <f>8*390</f>
        <v>3120</v>
      </c>
      <c r="G23">
        <v>17</v>
      </c>
    </row>
    <row r="24" spans="1:7" ht="15">
      <c r="A24" t="s">
        <v>61</v>
      </c>
      <c r="B24" s="3">
        <v>14.99</v>
      </c>
      <c r="C24" s="2">
        <f>$F24/$B24</f>
        <v>208.13875917278185</v>
      </c>
      <c r="D24" s="1">
        <f>$G24/$B24</f>
        <v>1.134089392928619</v>
      </c>
      <c r="E24" s="3">
        <f>730000/$C24</f>
        <v>3507.275641025641</v>
      </c>
      <c r="F24">
        <f>8*390</f>
        <v>3120</v>
      </c>
      <c r="G24">
        <v>17</v>
      </c>
    </row>
    <row r="25" spans="1:7" ht="15">
      <c r="A25" t="s">
        <v>37</v>
      </c>
      <c r="B25" s="3">
        <v>2.49</v>
      </c>
      <c r="C25" s="2">
        <f>$F25/$B25</f>
        <v>204.8192771084337</v>
      </c>
      <c r="D25" s="1">
        <f>$G25/$B25</f>
        <v>1.6064257028112447</v>
      </c>
      <c r="E25" s="3">
        <f>730000/$C25</f>
        <v>3564.117647058824</v>
      </c>
      <c r="F25">
        <v>510</v>
      </c>
      <c r="G25">
        <v>4</v>
      </c>
    </row>
    <row r="26" spans="1:7" ht="15">
      <c r="A26" t="s">
        <v>57</v>
      </c>
      <c r="B26" s="3">
        <v>14.99</v>
      </c>
      <c r="C26" s="2">
        <f>$F26/$B26</f>
        <v>202.8018679119413</v>
      </c>
      <c r="D26" s="1">
        <f>$G26/$B26</f>
        <v>1.200800533689126</v>
      </c>
      <c r="E26" s="3">
        <f>730000/$C26</f>
        <v>3599.572368421053</v>
      </c>
      <c r="F26">
        <f>8*380</f>
        <v>3040</v>
      </c>
      <c r="G26">
        <v>18</v>
      </c>
    </row>
    <row r="27" spans="1:7" ht="15">
      <c r="A27" t="s">
        <v>44</v>
      </c>
      <c r="B27" s="3">
        <v>29.99</v>
      </c>
      <c r="C27" s="2">
        <f>$F27/$B27</f>
        <v>200.06668889629879</v>
      </c>
      <c r="D27" s="1">
        <f>$G27/$B27</f>
        <v>8.002667555851952</v>
      </c>
      <c r="E27" s="3">
        <f>730000/$C27</f>
        <v>3648.783333333333</v>
      </c>
      <c r="F27">
        <f>(80+45)*48</f>
        <v>6000</v>
      </c>
      <c r="G27">
        <f>48*5</f>
        <v>240</v>
      </c>
    </row>
    <row r="28" spans="1:7" ht="15">
      <c r="A28" t="s">
        <v>45</v>
      </c>
      <c r="B28" s="3">
        <v>7.99</v>
      </c>
      <c r="C28" s="2">
        <f>$F28/$B28</f>
        <v>198.99874843554443</v>
      </c>
      <c r="D28" s="1">
        <f>$G28/$B28</f>
        <v>6.758448060075094</v>
      </c>
      <c r="E28" s="3">
        <f>730000/$C28</f>
        <v>3668.364779874214</v>
      </c>
      <c r="F28">
        <f>890+700</f>
        <v>1590</v>
      </c>
      <c r="G28">
        <f>38+G15</f>
        <v>54</v>
      </c>
    </row>
    <row r="29" spans="1:7" ht="15">
      <c r="A29" t="s">
        <v>46</v>
      </c>
      <c r="B29" s="3">
        <v>7.99</v>
      </c>
      <c r="C29" s="2">
        <f>$F29/$B29</f>
        <v>198.99874843554443</v>
      </c>
      <c r="D29" s="1">
        <f>$G29/$B29</f>
        <v>6.758448060075094</v>
      </c>
      <c r="E29" s="3">
        <f>730000/$C29</f>
        <v>3668.364779874214</v>
      </c>
      <c r="F29">
        <f>890+700</f>
        <v>1590</v>
      </c>
      <c r="G29">
        <f>38+G15</f>
        <v>54</v>
      </c>
    </row>
    <row r="30" spans="1:7" ht="15">
      <c r="A30" t="s">
        <v>47</v>
      </c>
      <c r="B30" s="3">
        <v>13.99</v>
      </c>
      <c r="C30" s="2">
        <f>$F30/$B30</f>
        <v>195.8541815582559</v>
      </c>
      <c r="D30" s="1">
        <f>$G30/$B30</f>
        <v>8.863473909935669</v>
      </c>
      <c r="E30" s="3">
        <f>730000/$C30</f>
        <v>3727.2627737226276</v>
      </c>
      <c r="F30">
        <f>(1020*2)+700</f>
        <v>2740</v>
      </c>
      <c r="G30">
        <f>(G28*2)+G15</f>
        <v>124</v>
      </c>
    </row>
    <row r="31" spans="1:7" ht="15">
      <c r="A31" t="s">
        <v>62</v>
      </c>
      <c r="B31" s="3">
        <v>14.99</v>
      </c>
      <c r="C31" s="2">
        <f>$F31/$B31</f>
        <v>192.12808539026017</v>
      </c>
      <c r="D31" s="1">
        <f>$G31/$B31</f>
        <v>8.005336891260841</v>
      </c>
      <c r="E31" s="3">
        <f>730000/$C31</f>
        <v>3799.5486111111113</v>
      </c>
      <c r="F31">
        <f>360*8</f>
        <v>2880</v>
      </c>
      <c r="G31">
        <f>15*8</f>
        <v>120</v>
      </c>
    </row>
    <row r="32" spans="1:7" ht="15">
      <c r="A32" t="s">
        <v>56</v>
      </c>
      <c r="B32" s="3">
        <v>14.99</v>
      </c>
      <c r="C32" s="2">
        <f>$F32/$B32</f>
        <v>192.12808539026017</v>
      </c>
      <c r="D32" s="1">
        <f>$G32/$B32</f>
        <v>1.067378252168112</v>
      </c>
      <c r="E32" s="3">
        <f>730000/$C32</f>
        <v>3799.5486111111113</v>
      </c>
      <c r="F32">
        <f>8*360</f>
        <v>2880</v>
      </c>
      <c r="G32">
        <v>16</v>
      </c>
    </row>
    <row r="33" spans="1:7" ht="15">
      <c r="A33" t="s">
        <v>9</v>
      </c>
      <c r="B33" s="3">
        <f>12.49+2</f>
        <v>14.49</v>
      </c>
      <c r="C33" s="2">
        <f>$F33/$B33</f>
        <v>189.3719806763285</v>
      </c>
      <c r="D33" s="1">
        <f>$G33/$B33</f>
        <v>0.966183574879227</v>
      </c>
      <c r="E33" s="3">
        <f>730000/$C33</f>
        <v>3854.8469387755104</v>
      </c>
      <c r="F33">
        <f>8*(233+110)</f>
        <v>2744</v>
      </c>
      <c r="G33">
        <v>14</v>
      </c>
    </row>
    <row r="34" spans="1:7" ht="15">
      <c r="A34" t="s">
        <v>58</v>
      </c>
      <c r="B34" s="3">
        <v>14.99</v>
      </c>
      <c r="C34" s="2">
        <f>$F34/$B34</f>
        <v>186.7911941294196</v>
      </c>
      <c r="D34" s="1">
        <f>$G34/$B34</f>
        <v>1.134089392928619</v>
      </c>
      <c r="E34" s="3">
        <f>730000/$C34</f>
        <v>3908.107142857143</v>
      </c>
      <c r="F34">
        <f>8*350</f>
        <v>2800</v>
      </c>
      <c r="G34">
        <v>17</v>
      </c>
    </row>
    <row r="35" spans="1:7" ht="15">
      <c r="A35" t="s">
        <v>48</v>
      </c>
      <c r="B35" s="3">
        <v>13.99</v>
      </c>
      <c r="C35" s="2">
        <f>$F35/$B35</f>
        <v>177.26947819871336</v>
      </c>
      <c r="D35" s="1">
        <f>$G35/$B35</f>
        <v>9.721229449606861</v>
      </c>
      <c r="E35" s="3">
        <f>730000/$C35</f>
        <v>4118.024193548387</v>
      </c>
      <c r="F35">
        <f>(2*890)+700</f>
        <v>2480</v>
      </c>
      <c r="G35">
        <f>58*2+20</f>
        <v>136</v>
      </c>
    </row>
    <row r="36" spans="1:7" ht="15">
      <c r="A36" t="s">
        <v>60</v>
      </c>
      <c r="B36" s="3">
        <v>14.99</v>
      </c>
      <c r="C36" s="2">
        <f>$F36/$B36</f>
        <v>176.1174116077385</v>
      </c>
      <c r="D36" s="1">
        <f>$G36/$B36</f>
        <v>0.867244829886591</v>
      </c>
      <c r="E36" s="3">
        <f>730000/$C36</f>
        <v>4144.962121212121</v>
      </c>
      <c r="F36">
        <f>8*330</f>
        <v>2640</v>
      </c>
      <c r="G36">
        <v>13</v>
      </c>
    </row>
    <row r="37" spans="1:7" ht="15">
      <c r="A37" t="s">
        <v>32</v>
      </c>
      <c r="B37" s="3">
        <v>3.99</v>
      </c>
      <c r="C37" s="2">
        <f>$F37/$B37</f>
        <v>175.43859649122805</v>
      </c>
      <c r="D37" s="1">
        <f>$G37/$B37</f>
        <v>5.012531328320802</v>
      </c>
      <c r="E37" s="3">
        <f>730000/$C37</f>
        <v>4161</v>
      </c>
      <c r="F37">
        <f>5*140</f>
        <v>700</v>
      </c>
      <c r="G37">
        <f>5*4</f>
        <v>20</v>
      </c>
    </row>
    <row r="38" spans="1:7" ht="15">
      <c r="A38" t="s">
        <v>33</v>
      </c>
      <c r="B38" s="3">
        <v>4.99</v>
      </c>
      <c r="C38" s="2">
        <f>$F38/$B38</f>
        <v>170.34068136272543</v>
      </c>
      <c r="D38" s="1">
        <f>$G38/$B38</f>
        <v>7.014028056112224</v>
      </c>
      <c r="E38" s="3">
        <f>730000/$C38</f>
        <v>4285.529411764706</v>
      </c>
      <c r="F38">
        <f>5*170</f>
        <v>850</v>
      </c>
      <c r="G38">
        <f>7*5</f>
        <v>35</v>
      </c>
    </row>
    <row r="39" spans="1:7" ht="15">
      <c r="A39" t="s">
        <v>36</v>
      </c>
      <c r="B39" s="3">
        <v>4.99</v>
      </c>
      <c r="C39" s="2">
        <f>$F39/$B39</f>
        <v>168.33667334669337</v>
      </c>
      <c r="D39" s="1">
        <f>$G39/$B39</f>
        <v>5.611222444889779</v>
      </c>
      <c r="E39" s="3">
        <f>730000/$C39</f>
        <v>4336.547619047619</v>
      </c>
      <c r="F39">
        <f>4*210</f>
        <v>840</v>
      </c>
      <c r="G39">
        <f>4*7</f>
        <v>28</v>
      </c>
    </row>
    <row r="40" spans="1:7" ht="15">
      <c r="A40" t="s">
        <v>43</v>
      </c>
      <c r="B40" s="3">
        <v>17.99</v>
      </c>
      <c r="C40" s="2">
        <f>$F40/$B40</f>
        <v>166.75931072818233</v>
      </c>
      <c r="D40" s="1">
        <f>$G40/$B40</f>
        <v>6.670372429127293</v>
      </c>
      <c r="E40" s="3">
        <f>730000/$C40</f>
        <v>4377.566666666667</v>
      </c>
      <c r="F40">
        <f>(80+45)*24</f>
        <v>3000</v>
      </c>
      <c r="G40">
        <f>5*24</f>
        <v>120</v>
      </c>
    </row>
    <row r="41" spans="1:7" ht="15.75" customHeight="1">
      <c r="A41" t="s">
        <v>17</v>
      </c>
      <c r="B41" s="3">
        <v>1.49</v>
      </c>
      <c r="C41" s="2">
        <f>$F41/$B41</f>
        <v>161.0738255033557</v>
      </c>
      <c r="D41" s="1">
        <f>$G41/$B41</f>
        <v>1.342281879194631</v>
      </c>
      <c r="E41" s="3">
        <f>730000/$C41</f>
        <v>4532.083333333334</v>
      </c>
      <c r="F41">
        <f>30*8</f>
        <v>240</v>
      </c>
      <c r="G41">
        <v>2</v>
      </c>
    </row>
    <row r="42" spans="1:7" ht="15.75" customHeight="1">
      <c r="A42" t="s">
        <v>35</v>
      </c>
      <c r="B42" s="3">
        <v>3.99</v>
      </c>
      <c r="C42" s="2">
        <f>$F42/$B42</f>
        <v>140.35087719298244</v>
      </c>
      <c r="D42" s="1">
        <f>$G42/$B42</f>
        <v>3.007518796992481</v>
      </c>
      <c r="E42" s="3">
        <f>730000/$C42</f>
        <v>5201.250000000001</v>
      </c>
      <c r="F42">
        <f>4*140</f>
        <v>560</v>
      </c>
      <c r="G42">
        <f>4*3</f>
        <v>12</v>
      </c>
    </row>
    <row r="43" spans="1:7" ht="15">
      <c r="A43" t="s">
        <v>42</v>
      </c>
      <c r="B43" s="3">
        <v>35.99</v>
      </c>
      <c r="C43" s="2">
        <f>$F43/$B43</f>
        <v>140.03889969435954</v>
      </c>
      <c r="D43" s="1">
        <f>$G43/$B43</f>
        <v>9.0025006946374</v>
      </c>
      <c r="E43" s="3">
        <f>730000/$C43</f>
        <v>5212.837301587301</v>
      </c>
      <c r="F43">
        <f>(80+60)*36</f>
        <v>5040</v>
      </c>
      <c r="G43">
        <f>9*36</f>
        <v>324</v>
      </c>
    </row>
    <row r="44" spans="1:7" ht="15">
      <c r="A44" t="s">
        <v>34</v>
      </c>
      <c r="B44" s="3">
        <v>5.99</v>
      </c>
      <c r="C44" s="2">
        <f>$F44/$B44</f>
        <v>133.5559265442404</v>
      </c>
      <c r="D44" s="1">
        <f>$G44/$B44</f>
        <v>5.0083472454090145</v>
      </c>
      <c r="E44" s="3">
        <f>730000/$C44</f>
        <v>5465.875</v>
      </c>
      <c r="F44">
        <f>10*80</f>
        <v>800</v>
      </c>
      <c r="G44">
        <f>10*3</f>
        <v>30</v>
      </c>
    </row>
    <row r="45" spans="1:7" ht="15">
      <c r="A45" t="s">
        <v>41</v>
      </c>
      <c r="B45" s="3">
        <v>18.99</v>
      </c>
      <c r="C45" s="2">
        <f>$F45/$B45</f>
        <v>132.70142180094788</v>
      </c>
      <c r="D45" s="1">
        <f>$G45/$B45</f>
        <v>8.530805687203792</v>
      </c>
      <c r="E45" s="3">
        <f>730000/$C45</f>
        <v>5501.0714285714275</v>
      </c>
      <c r="F45">
        <f>(80+60)*18</f>
        <v>2520</v>
      </c>
      <c r="G45">
        <f>9*18</f>
        <v>162</v>
      </c>
    </row>
    <row r="46" spans="1:7" ht="15">
      <c r="A46" t="s">
        <v>23</v>
      </c>
      <c r="B46" s="3">
        <v>1.49</v>
      </c>
      <c r="C46" s="2">
        <f>$F46/$B46</f>
        <v>107.38255033557047</v>
      </c>
      <c r="D46" s="1">
        <f>$G46/$B46</f>
        <v>0</v>
      </c>
      <c r="E46" s="3">
        <f>730000/$C46</f>
        <v>6798.125</v>
      </c>
      <c r="F46">
        <f>8*20</f>
        <v>160</v>
      </c>
      <c r="G46">
        <v>0</v>
      </c>
    </row>
    <row r="47" spans="1:7" ht="15">
      <c r="A47" t="s">
        <v>31</v>
      </c>
      <c r="B47" s="3">
        <v>3.49</v>
      </c>
      <c r="C47" s="2">
        <f>$F47/$B47</f>
        <v>91.69054441260744</v>
      </c>
      <c r="D47" s="1">
        <f>$G47/$B47</f>
        <v>0.5730659025787965</v>
      </c>
      <c r="E47" s="3">
        <f>730000/$C47</f>
        <v>7961.562500000001</v>
      </c>
      <c r="F47">
        <f>8*40</f>
        <v>320</v>
      </c>
      <c r="G47">
        <v>2</v>
      </c>
    </row>
    <row r="48" spans="1:7" ht="15">
      <c r="A48" t="s">
        <v>18</v>
      </c>
      <c r="B48" s="3">
        <v>1.49</v>
      </c>
      <c r="C48" s="2">
        <f>$F48/$B48</f>
        <v>80.53691275167785</v>
      </c>
      <c r="D48" s="1">
        <f>$G48/$B48</f>
        <v>0</v>
      </c>
      <c r="E48" s="3">
        <f>730000/$C48</f>
        <v>9064.166666666668</v>
      </c>
      <c r="F48">
        <f>8*15</f>
        <v>120</v>
      </c>
      <c r="G48">
        <v>0</v>
      </c>
    </row>
    <row r="49" spans="1:7" ht="15">
      <c r="A49" t="s">
        <v>29</v>
      </c>
      <c r="B49" s="3">
        <v>1.49</v>
      </c>
      <c r="C49" s="2">
        <f>$F49/$B49</f>
        <v>53.691275167785236</v>
      </c>
      <c r="D49" s="1">
        <f>$G49/$B49</f>
        <v>0</v>
      </c>
      <c r="E49" s="3">
        <f>730000/$C49</f>
        <v>13596.25</v>
      </c>
      <c r="F49">
        <f>8*10</f>
        <v>80</v>
      </c>
      <c r="G49">
        <v>0</v>
      </c>
    </row>
    <row r="50" spans="1:7" ht="15">
      <c r="A50" t="s">
        <v>40</v>
      </c>
      <c r="B50" s="3">
        <v>0.99</v>
      </c>
      <c r="C50" s="2">
        <f>$F50/$B50</f>
        <v>45.45454545454545</v>
      </c>
      <c r="D50" s="1">
        <f>$G50/$B50</f>
        <v>1.0101010101010102</v>
      </c>
      <c r="E50" s="3">
        <f>730000/$C50</f>
        <v>16060</v>
      </c>
      <c r="F50">
        <v>45</v>
      </c>
      <c r="G50">
        <v>1</v>
      </c>
    </row>
    <row r="51" spans="1:7" ht="15">
      <c r="A51" t="s">
        <v>27</v>
      </c>
      <c r="B51" s="3">
        <v>1.49</v>
      </c>
      <c r="C51" s="2">
        <f>$F51/$B51</f>
        <v>26.845637583892618</v>
      </c>
      <c r="D51" s="1">
        <f>$G51/$B51</f>
        <v>0</v>
      </c>
      <c r="E51" s="3">
        <f>730000/$C51</f>
        <v>27192.5</v>
      </c>
      <c r="F51">
        <f>8*5</f>
        <v>40</v>
      </c>
      <c r="G51">
        <v>0</v>
      </c>
    </row>
    <row r="52" spans="1:7" ht="15">
      <c r="A52" t="s">
        <v>26</v>
      </c>
      <c r="B52" s="3">
        <v>1.49</v>
      </c>
      <c r="C52" s="2">
        <f>$F52/$B52</f>
        <v>0</v>
      </c>
      <c r="D52" s="1">
        <f>$G52/$B52</f>
        <v>0.5369127516778524</v>
      </c>
      <c r="E52" s="3">
        <f>730000/0.8</f>
        <v>912500</v>
      </c>
      <c r="F52">
        <v>0</v>
      </c>
      <c r="G52">
        <v>0.8</v>
      </c>
    </row>
    <row r="53" spans="1:7" ht="15">
      <c r="A53" t="s">
        <v>22</v>
      </c>
      <c r="B53" s="3">
        <v>1.49</v>
      </c>
      <c r="C53" s="2">
        <f>$F53/$B53</f>
        <v>0</v>
      </c>
      <c r="D53" s="1">
        <f>$G53/$B53</f>
        <v>0</v>
      </c>
      <c r="E53" s="3">
        <v>0</v>
      </c>
      <c r="F53">
        <f>8*0</f>
        <v>0</v>
      </c>
      <c r="G53">
        <v>0</v>
      </c>
    </row>
    <row r="54" spans="1:7" ht="15">
      <c r="A54" t="s">
        <v>24</v>
      </c>
      <c r="B54" s="3">
        <v>1.49</v>
      </c>
      <c r="C54" s="2">
        <f>$F54/$B54</f>
        <v>0</v>
      </c>
      <c r="D54" s="1">
        <f>$G54/$B54</f>
        <v>0</v>
      </c>
      <c r="E54" s="3">
        <v>0</v>
      </c>
      <c r="F54">
        <v>0</v>
      </c>
      <c r="G54">
        <v>0</v>
      </c>
    </row>
    <row r="55" spans="1:7" ht="15">
      <c r="A55" t="s">
        <v>25</v>
      </c>
      <c r="B55" s="3">
        <v>1.49</v>
      </c>
      <c r="C55" s="2">
        <f>$F55/$B55</f>
        <v>0</v>
      </c>
      <c r="D55" s="1">
        <f>$G55/$B55</f>
        <v>0</v>
      </c>
      <c r="E55" s="3">
        <v>0</v>
      </c>
      <c r="F55">
        <v>0</v>
      </c>
      <c r="G55">
        <v>0</v>
      </c>
    </row>
    <row r="56" spans="1:7" ht="15">
      <c r="A56" t="s">
        <v>28</v>
      </c>
      <c r="B56" s="3">
        <v>1.49</v>
      </c>
      <c r="C56" s="2">
        <f>$F56/$B56</f>
        <v>0</v>
      </c>
      <c r="D56" s="1">
        <f>$G56/$B56</f>
        <v>0</v>
      </c>
      <c r="E56" s="3">
        <v>0</v>
      </c>
      <c r="F56">
        <f>0</f>
        <v>0</v>
      </c>
      <c r="G56">
        <v>0</v>
      </c>
    </row>
    <row r="57" spans="1:7" ht="15">
      <c r="A57" t="s">
        <v>30</v>
      </c>
      <c r="B57" s="3">
        <v>1.49</v>
      </c>
      <c r="C57" s="2">
        <f>$F57/$B57</f>
        <v>0</v>
      </c>
      <c r="D57" s="1">
        <f>$G57/$B57</f>
        <v>0</v>
      </c>
      <c r="E57" s="3">
        <v>0</v>
      </c>
      <c r="F57">
        <v>0</v>
      </c>
      <c r="G57"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Efficiency</dc:creator>
  <cp:keywords/>
  <dc:description/>
  <cp:lastModifiedBy>Efficiency</cp:lastModifiedBy>
  <dcterms:created xsi:type="dcterms:W3CDTF">2018-06-18T23:11:05Z</dcterms:created>
  <dcterms:modified xsi:type="dcterms:W3CDTF">2018-06-21T22:04:59Z</dcterms:modified>
  <cp:category/>
  <cp:version/>
  <cp:contentType/>
  <cp:contentStatus/>
</cp:coreProperties>
</file>