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llen's\Documents\Haleys Folder\EIE\"/>
    </mc:Choice>
  </mc:AlternateContent>
  <xr:revisionPtr revIDLastSave="0" documentId="10_ncr:8100000_{767C6FB1-FB55-4FED-AAEE-79B08990C583}" xr6:coauthVersionLast="32" xr6:coauthVersionMax="32" xr10:uidLastSave="{00000000-0000-0000-0000-000000000000}"/>
  <bookViews>
    <workbookView xWindow="0" yWindow="0" windowWidth="20490" windowHeight="7545" firstSheet="1" activeTab="1" xr2:uid="{6EFF0971-1EDB-4C89-9D0A-C3E26C867723}"/>
  </bookViews>
  <sheets>
    <sheet name="Combos" sheetId="1" r:id="rId1"/>
    <sheet name="Kids Meal" sheetId="2" r:id="rId2"/>
    <sheet name="Snacks &amp; Sides" sheetId="3" r:id="rId3"/>
    <sheet name="Breakfast" sheetId="4" r:id="rId4"/>
    <sheet name="Everyday Deals" sheetId="5" r:id="rId5"/>
    <sheet name="Frozen Zone" sheetId="6" r:id="rId6"/>
    <sheet name="Ultimate Drink Stop" sheetId="7" r:id="rId7"/>
    <sheet name="Slushes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D11" i="5"/>
  <c r="E9" i="5"/>
  <c r="E3" i="7"/>
  <c r="E4" i="7"/>
  <c r="E5" i="7"/>
  <c r="E6" i="7"/>
  <c r="E7" i="7"/>
  <c r="E8" i="7"/>
  <c r="E9" i="7"/>
  <c r="E10" i="7"/>
  <c r="E11" i="7"/>
  <c r="E14" i="7"/>
  <c r="E16" i="7"/>
  <c r="E17" i="7"/>
  <c r="E18" i="7"/>
  <c r="E19" i="7"/>
  <c r="E20" i="7"/>
  <c r="E21" i="7"/>
  <c r="E22" i="7"/>
  <c r="E24" i="7"/>
  <c r="E25" i="7"/>
  <c r="E26" i="7"/>
  <c r="E27" i="7"/>
  <c r="E2" i="7"/>
  <c r="D3" i="4"/>
  <c r="D4" i="4"/>
  <c r="D5" i="4"/>
  <c r="D6" i="4"/>
  <c r="D7" i="4"/>
  <c r="D8" i="4"/>
  <c r="D9" i="4"/>
  <c r="D10" i="4"/>
  <c r="D11" i="4"/>
  <c r="D2" i="4"/>
  <c r="C3" i="4"/>
  <c r="C4" i="4"/>
  <c r="C5" i="4"/>
  <c r="C6" i="4"/>
  <c r="C7" i="4"/>
  <c r="C8" i="4"/>
  <c r="C9" i="4"/>
  <c r="C10" i="4"/>
  <c r="C11" i="4"/>
  <c r="C2" i="4"/>
  <c r="E3" i="4"/>
  <c r="E4" i="4"/>
  <c r="E5" i="4"/>
  <c r="E6" i="4"/>
  <c r="E7" i="4"/>
  <c r="E8" i="4"/>
  <c r="E9" i="4"/>
  <c r="E10" i="4"/>
  <c r="E11" i="4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" i="7"/>
  <c r="E9" i="1"/>
  <c r="E3" i="9"/>
  <c r="E4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5" i="9"/>
  <c r="E26" i="9"/>
  <c r="E27" i="9"/>
  <c r="E2" i="9"/>
  <c r="C3" i="9"/>
  <c r="C4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" i="9"/>
  <c r="F4" i="9"/>
  <c r="F3" i="9"/>
  <c r="F2" i="9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2" i="6"/>
  <c r="E3" i="5"/>
  <c r="E4" i="5"/>
  <c r="E5" i="5"/>
  <c r="E6" i="5"/>
  <c r="E7" i="5"/>
  <c r="E8" i="5"/>
  <c r="E11" i="5"/>
  <c r="E2" i="5"/>
  <c r="E2" i="4"/>
  <c r="E3" i="3"/>
  <c r="E4" i="3"/>
  <c r="E5" i="3"/>
  <c r="E6" i="3"/>
  <c r="E7" i="3"/>
  <c r="E8" i="3"/>
  <c r="E9" i="3"/>
  <c r="E10" i="3"/>
  <c r="E11" i="3"/>
  <c r="E2" i="3"/>
  <c r="E3" i="2"/>
  <c r="E4" i="2"/>
  <c r="E5" i="2"/>
  <c r="E6" i="2"/>
  <c r="E2" i="2"/>
  <c r="E3" i="1"/>
  <c r="E4" i="1"/>
  <c r="E5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" i="1"/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2" i="6"/>
  <c r="D3" i="5"/>
  <c r="D4" i="5"/>
  <c r="D5" i="5"/>
  <c r="D6" i="5"/>
  <c r="D7" i="5"/>
  <c r="D8" i="5"/>
  <c r="D2" i="5"/>
  <c r="C11" i="5"/>
  <c r="C3" i="5"/>
  <c r="C4" i="5"/>
  <c r="C5" i="5"/>
  <c r="C6" i="5"/>
  <c r="C7" i="5"/>
  <c r="C8" i="5"/>
  <c r="C2" i="5"/>
  <c r="D3" i="3"/>
  <c r="D4" i="3"/>
  <c r="D5" i="3"/>
  <c r="D6" i="3"/>
  <c r="D7" i="3"/>
  <c r="D8" i="3"/>
  <c r="D9" i="3"/>
  <c r="D10" i="3"/>
  <c r="D11" i="3"/>
  <c r="D2" i="3"/>
  <c r="C3" i="3"/>
  <c r="C4" i="3"/>
  <c r="C5" i="3"/>
  <c r="C6" i="3"/>
  <c r="C7" i="3"/>
  <c r="C8" i="3"/>
  <c r="C9" i="3"/>
  <c r="C10" i="3"/>
  <c r="C11" i="3"/>
  <c r="C2" i="3"/>
  <c r="D3" i="2"/>
  <c r="D4" i="2"/>
  <c r="D5" i="2"/>
  <c r="D6" i="2"/>
  <c r="D2" i="2"/>
  <c r="C3" i="2"/>
  <c r="C4" i="2"/>
  <c r="C5" i="2"/>
  <c r="C6" i="2"/>
  <c r="C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<sst xmlns="http://schemas.openxmlformats.org/spreadsheetml/2006/main" count="205" uniqueCount="159">
  <si>
    <t xml:space="preserve">Menu Item </t>
  </si>
  <si>
    <t>Before tax price</t>
  </si>
  <si>
    <t>Calories per dollar</t>
  </si>
  <si>
    <t>Protein per dollar</t>
  </si>
  <si>
    <t>Cost if eaten all year</t>
  </si>
  <si>
    <t>Calories</t>
  </si>
  <si>
    <t>Protein</t>
  </si>
  <si>
    <t>Combo #1 SONIC Cheeseburger</t>
  </si>
  <si>
    <t>Combo #2 SuperSONIC Double Cheeseburger</t>
  </si>
  <si>
    <t>Combo #3 SuperSONIC Bacon Double Cheeseburger</t>
  </si>
  <si>
    <t>Combo #4 Bacon Cheeseburger TOASTER</t>
  </si>
  <si>
    <t>Combo #5 Philly Cheesesteak</t>
  </si>
  <si>
    <t>Combo #6 Premium Beef Hotdog All-American</t>
  </si>
  <si>
    <t>Combo #7 Footlong Quarter Pound Coney</t>
  </si>
  <si>
    <t>Combo #8 Jumbo Popcorn Chicken</t>
  </si>
  <si>
    <t>Combo #10 Ultimate Chicken Sandwich</t>
  </si>
  <si>
    <t>#6 Chilli Cheese Coney</t>
  </si>
  <si>
    <t>#6 New York</t>
  </si>
  <si>
    <t>Combo #9 Classic Chicken Sandwich - Grilled</t>
  </si>
  <si>
    <t>Combo #9 Classic Chicken Sandwich - Crispy</t>
  </si>
  <si>
    <t>Combo #11 Super Crunch Chicken Strip Dinner - 3 piece</t>
  </si>
  <si>
    <t>Combo #11 Super Crunch Chicken Strip Dinner - 5 piece</t>
  </si>
  <si>
    <t>Combo #12 Boneless Wings (6 piece)- Asian Sweet Chili</t>
  </si>
  <si>
    <t>#12 12 piece (no combo) - Asian Sweet Chili</t>
  </si>
  <si>
    <t>#12 24 piece (no combo) - Asian Sweet Chili</t>
  </si>
  <si>
    <t>Jr. Burger</t>
  </si>
  <si>
    <t>Chicken Strips</t>
  </si>
  <si>
    <t>Corn Dog</t>
  </si>
  <si>
    <t>Grilled Cheese</t>
  </si>
  <si>
    <t>Beef Hot Dog</t>
  </si>
  <si>
    <t>Mozzarella Sticks</t>
  </si>
  <si>
    <t>Homemade Onion Rings</t>
  </si>
  <si>
    <t>Pickle-O's</t>
  </si>
  <si>
    <t>Chili Cheese Tots</t>
  </si>
  <si>
    <t>Chili Cheese Fries</t>
  </si>
  <si>
    <t>Tots</t>
  </si>
  <si>
    <t>Fries</t>
  </si>
  <si>
    <t>Jumbo Popcorn Chicken</t>
  </si>
  <si>
    <t>Ched R Peppers With Ranch</t>
  </si>
  <si>
    <t>Tree Top Apple Sauce</t>
  </si>
  <si>
    <t>Combo #19 French Toast Sticks</t>
  </si>
  <si>
    <t>Jr. Breakfast Burrito</t>
  </si>
  <si>
    <t>Jr. Deluxe Cheeseburger</t>
  </si>
  <si>
    <t>Jr. Double Cheeseburger</t>
  </si>
  <si>
    <t>Chicken Strip Sandwich</t>
  </si>
  <si>
    <t>Sm. Tots and Fries</t>
  </si>
  <si>
    <t>Sm.Iced tea or Soft Drink</t>
  </si>
  <si>
    <t>Sm. Famous Slush</t>
  </si>
  <si>
    <t>Vanilla Cone</t>
  </si>
  <si>
    <t>Real Ice Cream Sundae</t>
  </si>
  <si>
    <t>0-160</t>
  </si>
  <si>
    <t>180-260</t>
  </si>
  <si>
    <t>440-520</t>
  </si>
  <si>
    <t>0-134</t>
  </si>
  <si>
    <t>151-218</t>
  </si>
  <si>
    <t>201-237</t>
  </si>
  <si>
    <t>SONIC Blast REESE'S Peanut Butter Cups</t>
  </si>
  <si>
    <t>SONIC Blast M&amp;M'S Chocolate Candies</t>
  </si>
  <si>
    <t>SONIC Blast OREO Cookie Pieces</t>
  </si>
  <si>
    <t>SONIC Blast SNICKERS Bars</t>
  </si>
  <si>
    <t>SONIC Blast Butterfinger Pieces</t>
  </si>
  <si>
    <t>MASTER Blast Waffleberry Browie</t>
  </si>
  <si>
    <t>MASTER Blast Browine &amp; Cookie Dough Madness</t>
  </si>
  <si>
    <t>MASTER Blast Peanut Butter &amp; Cookie Dough Dream</t>
  </si>
  <si>
    <t>MASTER Blast Chocolate Chip Cookie Dough</t>
  </si>
  <si>
    <t>MASTER Blast Carmel Browie</t>
  </si>
  <si>
    <t>MASTER Blast Turle Pecan</t>
  </si>
  <si>
    <t>Hand Mixed Classic Shakes - Vanilla</t>
  </si>
  <si>
    <t>Hand Mixed Classic Shakes - Chocolate</t>
  </si>
  <si>
    <t>Hand Mixed Classic Shakes - Caramel</t>
  </si>
  <si>
    <t>Hand Mixed Classic Shakes - Hot Fudge</t>
  </si>
  <si>
    <t>Hand Mixed Classic Shakes - Peanut Butter</t>
  </si>
  <si>
    <t>Hand Mixed Classic Shakes - Strawberry</t>
  </si>
  <si>
    <t>Hand Mixed Classic Shakes - Fresh Banana</t>
  </si>
  <si>
    <t>Master Shakes - Strawberry Banana</t>
  </si>
  <si>
    <t>Master Shakes - Strawberry Cheesecake</t>
  </si>
  <si>
    <t>Master Shakes - Cheesecake</t>
  </si>
  <si>
    <t>Master Shakes - OREO Cheesecake</t>
  </si>
  <si>
    <t>Master Shakes - OREO Chocolate</t>
  </si>
  <si>
    <t>Master Shakes - OREO Peanut Butter</t>
  </si>
  <si>
    <t>Master Shakes - Peanut Butter Fudge</t>
  </si>
  <si>
    <t>Master Shakes - Banana Cream Pie</t>
  </si>
  <si>
    <t>Master Shakes - Coconut Cream Pie</t>
  </si>
  <si>
    <t>Real Icecream Sundae - Chocolate</t>
  </si>
  <si>
    <t>Real Icecream Sundae - Hot Fudge</t>
  </si>
  <si>
    <t>Real Icecream Sundae - Caramel</t>
  </si>
  <si>
    <t>Real Icecream Sundae - Strawberry</t>
  </si>
  <si>
    <t>Waffle Cone Vanilla</t>
  </si>
  <si>
    <t>Waffle Cone Sundaes - REESE's Peanut Butter Cups &amp; Chocolate</t>
  </si>
  <si>
    <t>Waffle Cone Sundaes - M&amp;M's Chocolate Candies &amp; Strawberry</t>
  </si>
  <si>
    <t>Waffle Cone Sundaes - SNICKERS Bars &amp; Caramel</t>
  </si>
  <si>
    <t>Signature Limeades -  Cherry</t>
  </si>
  <si>
    <t>Signature Limeades -  Deit Cherry</t>
  </si>
  <si>
    <t>Signature Limeades - Strawberry</t>
  </si>
  <si>
    <t>Signature Limeades - Cranberry</t>
  </si>
  <si>
    <t>Signature Limeades - Lime</t>
  </si>
  <si>
    <t>Signature Limeades - Diet Lime</t>
  </si>
  <si>
    <t>Menu Item - 44''</t>
  </si>
  <si>
    <t>All-Natural Lemonade</t>
  </si>
  <si>
    <t>Frozen Lemonade</t>
  </si>
  <si>
    <t>Frozen Limeade</t>
  </si>
  <si>
    <t>Soft Drinks - Coca-Cola</t>
  </si>
  <si>
    <t>Soft Drinks - Diet Coke</t>
  </si>
  <si>
    <t>Soft Drinks - Coca-Cola Zero Sugar</t>
  </si>
  <si>
    <t>Soft Drinks - Dr Pepper</t>
  </si>
  <si>
    <t>Soft Drinks - Diet Dr Pepper</t>
  </si>
  <si>
    <t>Soft Drinks - BARQs Root Beer</t>
  </si>
  <si>
    <t>Soft Drinks - Sprite</t>
  </si>
  <si>
    <t>Soft Drinks - Sprite Zero</t>
  </si>
  <si>
    <t>Soft Drinks - Fanta Orange</t>
  </si>
  <si>
    <t>Soft Drinks - Hi-C Fruit Punch</t>
  </si>
  <si>
    <t>Soft Drinks - Powerade</t>
  </si>
  <si>
    <t>Soft Drinks - Mellow Yellow</t>
  </si>
  <si>
    <t>Fresh Brewed Unsweet Tea</t>
  </si>
  <si>
    <t>Diet Green Tea</t>
  </si>
  <si>
    <t>Fresh Brewed Sweet Tea</t>
  </si>
  <si>
    <t>Sweet Green Tea</t>
  </si>
  <si>
    <t>Ocean Water</t>
  </si>
  <si>
    <t>Candy Sluches - Rainbow Candy &amp; Chocolate</t>
  </si>
  <si>
    <t>Real Fruit Slush - Strawberry Real Fruit</t>
  </si>
  <si>
    <t>Famous Slushes - Chocolate</t>
  </si>
  <si>
    <t>Plain Slush</t>
  </si>
  <si>
    <t>Candy Add Ins - Popping Candy</t>
  </si>
  <si>
    <t>Candy Add Ins - Rainbow Candy</t>
  </si>
  <si>
    <t>Candy Add Ins - Jolly Rancher</t>
  </si>
  <si>
    <t>Menu Item - Based off 44"</t>
  </si>
  <si>
    <t>Real Fruit Add Ins - Lemon</t>
  </si>
  <si>
    <t>Real Fruit Add Ins - Strawberry</t>
  </si>
  <si>
    <t>Real Fruit Add Ins - Lime</t>
  </si>
  <si>
    <t>Flavor Add Ins - Cherry</t>
  </si>
  <si>
    <t>Flavor Add Ins - Cranberry</t>
  </si>
  <si>
    <t>Flavor Add Ins - Vanilla</t>
  </si>
  <si>
    <t>Flavor Add Ins - Chocolate</t>
  </si>
  <si>
    <t>Flavor Add Ins - Watermelon</t>
  </si>
  <si>
    <t>Flavor Add Ins - Grape</t>
  </si>
  <si>
    <t>Flavor Add Ins - Orange</t>
  </si>
  <si>
    <t>Flavor Add Ins - Blue Coconut</t>
  </si>
  <si>
    <t>Flavor Add Ins - Green Apple</t>
  </si>
  <si>
    <t>Flavor Add Ins - Blue Raspberry</t>
  </si>
  <si>
    <t>Flavor Add Ins - POWERADE</t>
  </si>
  <si>
    <t>Flavor Add Ins - Diet Cherry</t>
  </si>
  <si>
    <t>Flavor Add Ins - Peach</t>
  </si>
  <si>
    <t>Flavor Add Ins - Raspberry</t>
  </si>
  <si>
    <t>Flavor Add Ins - Blackberry</t>
  </si>
  <si>
    <t>Flavor Add Ins - Mango</t>
  </si>
  <si>
    <t>Menu Item Based off ordering LARGE</t>
  </si>
  <si>
    <t>Menu Item Based off ordering MEDIUM</t>
  </si>
  <si>
    <t>Combo #14 Breakdast Burrito - Sausage</t>
  </si>
  <si>
    <t>Combo #14 Breakdast Burrito - Bacon</t>
  </si>
  <si>
    <t>Combo #15 Premium Burrito - SuperSONIC</t>
  </si>
  <si>
    <t>Combo #15 Premium Burrito - Ultimate Meat &amp; Cheese</t>
  </si>
  <si>
    <t>Combo #16 Breakfast TOASTER - Sausage</t>
  </si>
  <si>
    <t>Combo #16 Breakfast TOASTER - Bacon</t>
  </si>
  <si>
    <t>Combo #17 CroisSONIC Sandwich - Sausage</t>
  </si>
  <si>
    <t>Combo #17 CroisSONIC Sandwich - Bacon</t>
  </si>
  <si>
    <t>Combo #18 Cinnasnacks 3 piece</t>
  </si>
  <si>
    <t>Menu Item - Based off Large Sizes</t>
  </si>
  <si>
    <t>$                 4826-3341</t>
  </si>
  <si>
    <t>$                 3633-3074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</si>
</sst>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627E-2AA7-48F9-9E83-E045AFFD2017}">
  <dimension ref="A1:G19"/>
  <sheetViews>
    <sheetView workbookViewId="0">
      <selection activeCell="B6" sqref="B6"/>
    </sheetView>
  </sheetViews>
  <sheetFormatPr defaultRowHeight="15" x14ac:dyDescent="0.25"/>
  <cols>
    <col min="1" max="1" width="47.5703125" bestFit="1" customWidth="1"/>
    <col min="2" max="2" width="15.140625" bestFit="1" customWidth="1"/>
    <col min="3" max="3" width="17.42578125" bestFit="1" customWidth="1"/>
    <col min="4" max="4" width="16.7109375" bestFit="1" customWidth="1"/>
    <col min="5" max="5" width="19.28515625" bestFit="1" customWidth="1"/>
  </cols>
  <sheetData>
    <row r="1" spans="1:7" x14ac:dyDescent="0.25">
      <c r="A1" s="3" t="s">
        <v>145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 t="s">
        <v>7</v>
      </c>
      <c r="B2" s="6">
        <f>6.79+0.8</f>
        <v>7.59</v>
      </c>
      <c r="C2" s="7">
        <f>(F2/B2)</f>
        <v>222.66139657444006</v>
      </c>
      <c r="D2" s="8">
        <f>(G2/B2)</f>
        <v>4.7430830039525693</v>
      </c>
      <c r="E2" s="9">
        <f>(((B2/F2)*2000)*365)</f>
        <v>3278.5207100591715</v>
      </c>
      <c r="F2" s="6">
        <f>1330+360</f>
        <v>1690</v>
      </c>
      <c r="G2" s="6">
        <f>31+5</f>
        <v>36</v>
      </c>
    </row>
    <row r="3" spans="1:7" x14ac:dyDescent="0.25">
      <c r="A3" s="2" t="s">
        <v>8</v>
      </c>
      <c r="B3" s="6">
        <f>7.79+0.8</f>
        <v>8.59</v>
      </c>
      <c r="C3" s="7">
        <f t="shared" ref="C3:C19" si="0">(F3/B3)</f>
        <v>228.1722933643772</v>
      </c>
      <c r="D3" s="8">
        <f t="shared" ref="D3:D19" si="1">(G3/B3)</f>
        <v>6.6356228172293363</v>
      </c>
      <c r="E3" s="9">
        <f t="shared" ref="E3:E19" si="2">(((B3/F3)*2000)*365)</f>
        <v>3199.3367346938776</v>
      </c>
      <c r="F3" s="6">
        <f>1600+360</f>
        <v>1960</v>
      </c>
      <c r="G3" s="6">
        <f>5+52</f>
        <v>57</v>
      </c>
    </row>
    <row r="4" spans="1:7" x14ac:dyDescent="0.25">
      <c r="A4" s="2" t="s">
        <v>9</v>
      </c>
      <c r="B4" s="6">
        <f>8.29+0.8</f>
        <v>9.09</v>
      </c>
      <c r="C4" s="7">
        <f t="shared" si="0"/>
        <v>222.22222222222223</v>
      </c>
      <c r="D4" s="8">
        <f t="shared" si="1"/>
        <v>6.9306930693069306</v>
      </c>
      <c r="E4" s="9">
        <f t="shared" si="2"/>
        <v>3285</v>
      </c>
      <c r="F4" s="6">
        <f>1660+360</f>
        <v>2020</v>
      </c>
      <c r="G4" s="6">
        <f>5+58</f>
        <v>63</v>
      </c>
    </row>
    <row r="5" spans="1:7" x14ac:dyDescent="0.25">
      <c r="A5" s="2" t="s">
        <v>10</v>
      </c>
      <c r="B5" s="6">
        <f>7.99+0.8</f>
        <v>8.7900000000000009</v>
      </c>
      <c r="C5" s="7">
        <f t="shared" si="0"/>
        <v>197.95221843003412</v>
      </c>
      <c r="D5" s="8">
        <f t="shared" si="1"/>
        <v>4.7781569965870299</v>
      </c>
      <c r="E5" s="9">
        <f t="shared" si="2"/>
        <v>3687.7586206896558</v>
      </c>
      <c r="F5" s="6">
        <f>1380+360</f>
        <v>1740</v>
      </c>
      <c r="G5" s="6">
        <f>5+37</f>
        <v>42</v>
      </c>
    </row>
    <row r="6" spans="1:7" x14ac:dyDescent="0.25">
      <c r="A6" s="2" t="s">
        <v>11</v>
      </c>
      <c r="B6" s="6">
        <f>7.99+0.8</f>
        <v>8.7900000000000009</v>
      </c>
      <c r="C6" s="7">
        <f t="shared" si="0"/>
        <v>196.8145620022753</v>
      </c>
      <c r="D6" s="8">
        <f t="shared" si="1"/>
        <v>5.8020477815699651</v>
      </c>
      <c r="E6" s="9">
        <f t="shared" si="2"/>
        <v>3709.0751445086712</v>
      </c>
      <c r="F6" s="6">
        <f>1370+360</f>
        <v>1730</v>
      </c>
      <c r="G6" s="6">
        <f>5+46</f>
        <v>51</v>
      </c>
    </row>
    <row r="7" spans="1:7" x14ac:dyDescent="0.25">
      <c r="A7" s="2" t="s">
        <v>12</v>
      </c>
      <c r="B7" s="6">
        <f>5.49+0.8</f>
        <v>6.29</v>
      </c>
      <c r="C7" s="7">
        <f t="shared" si="0"/>
        <v>220.98569157392686</v>
      </c>
      <c r="D7" s="8">
        <f t="shared" si="1"/>
        <v>2.8616852146263909</v>
      </c>
      <c r="E7" s="9">
        <f t="shared" si="2"/>
        <v>3303.3812949640292</v>
      </c>
      <c r="F7" s="6">
        <f>1030+360</f>
        <v>1390</v>
      </c>
      <c r="G7" s="6">
        <f>5+13</f>
        <v>18</v>
      </c>
    </row>
    <row r="8" spans="1:7" x14ac:dyDescent="0.25">
      <c r="A8" s="2" t="s">
        <v>16</v>
      </c>
      <c r="B8" s="6">
        <f>5.49+0.8</f>
        <v>6.29</v>
      </c>
      <c r="C8" s="7">
        <f t="shared" si="0"/>
        <v>230.52464228934818</v>
      </c>
      <c r="D8" s="8">
        <f t="shared" si="1"/>
        <v>3.6565977742448332</v>
      </c>
      <c r="E8" s="9">
        <f t="shared" si="2"/>
        <v>3166.6896551724135</v>
      </c>
      <c r="F8" s="6">
        <f>1090+360</f>
        <v>1450</v>
      </c>
      <c r="G8" s="6">
        <f>5+18</f>
        <v>23</v>
      </c>
    </row>
    <row r="9" spans="1:7" x14ac:dyDescent="0.25">
      <c r="A9" s="2" t="s">
        <v>17</v>
      </c>
      <c r="B9" s="6">
        <f>5.99+0.8</f>
        <v>6.79</v>
      </c>
      <c r="C9" s="7">
        <f t="shared" si="0"/>
        <v>203.24005891016199</v>
      </c>
      <c r="D9" s="8">
        <f t="shared" si="1"/>
        <v>2.6509572901325478</v>
      </c>
      <c r="E9" s="9">
        <f>(((B9/F9)*2000)*365)</f>
        <v>3591.8115942028985</v>
      </c>
      <c r="F9" s="6">
        <f>1020+360</f>
        <v>1380</v>
      </c>
      <c r="G9" s="6">
        <f>5+13</f>
        <v>18</v>
      </c>
    </row>
    <row r="10" spans="1:7" x14ac:dyDescent="0.25">
      <c r="A10" s="2" t="s">
        <v>13</v>
      </c>
      <c r="B10" s="6">
        <f>6.99+0.8</f>
        <v>7.79</v>
      </c>
      <c r="C10" s="7">
        <f t="shared" si="0"/>
        <v>225.93068035943517</v>
      </c>
      <c r="D10" s="8">
        <f t="shared" si="1"/>
        <v>4.6213093709884463</v>
      </c>
      <c r="E10" s="9">
        <f t="shared" si="2"/>
        <v>3231.079545454546</v>
      </c>
      <c r="F10" s="6">
        <f>1400+360</f>
        <v>1760</v>
      </c>
      <c r="G10" s="6">
        <f>5+31</f>
        <v>36</v>
      </c>
    </row>
    <row r="11" spans="1:7" x14ac:dyDescent="0.25">
      <c r="A11" s="2" t="s">
        <v>14</v>
      </c>
      <c r="B11" s="6">
        <f>7.79+0.8</f>
        <v>8.59</v>
      </c>
      <c r="C11" s="7">
        <f t="shared" si="0"/>
        <v>202.56111757857974</v>
      </c>
      <c r="D11" s="8">
        <f t="shared" si="1"/>
        <v>4.7729918509895226</v>
      </c>
      <c r="E11" s="9">
        <f t="shared" si="2"/>
        <v>3603.8505747126433</v>
      </c>
      <c r="F11" s="6">
        <f>1380+360</f>
        <v>1740</v>
      </c>
      <c r="G11" s="6">
        <f>5+36</f>
        <v>41</v>
      </c>
    </row>
    <row r="12" spans="1:7" x14ac:dyDescent="0.25">
      <c r="A12" s="2" t="s">
        <v>18</v>
      </c>
      <c r="B12" s="6">
        <f>7.19+0.8</f>
        <v>7.99</v>
      </c>
      <c r="C12" s="7">
        <f t="shared" si="0"/>
        <v>182.72841051314143</v>
      </c>
      <c r="D12" s="8">
        <f t="shared" si="1"/>
        <v>4.6307884856070087</v>
      </c>
      <c r="E12" s="9">
        <f t="shared" si="2"/>
        <v>3995.0000000000005</v>
      </c>
      <c r="F12" s="6">
        <f>1100+360</f>
        <v>1460</v>
      </c>
      <c r="G12" s="6">
        <f>5+32</f>
        <v>37</v>
      </c>
    </row>
    <row r="13" spans="1:7" x14ac:dyDescent="0.25">
      <c r="A13" s="2" t="s">
        <v>19</v>
      </c>
      <c r="B13" s="6">
        <f>6.99+0.8</f>
        <v>7.79</v>
      </c>
      <c r="C13" s="7">
        <f t="shared" si="0"/>
        <v>197.68934531450577</v>
      </c>
      <c r="D13" s="8">
        <f t="shared" si="1"/>
        <v>3.5943517329910142</v>
      </c>
      <c r="E13" s="9">
        <f t="shared" si="2"/>
        <v>3692.6623376623374</v>
      </c>
      <c r="F13" s="6">
        <f>1180+360</f>
        <v>1540</v>
      </c>
      <c r="G13" s="6">
        <f>5+23</f>
        <v>28</v>
      </c>
    </row>
    <row r="14" spans="1:7" x14ac:dyDescent="0.25">
      <c r="A14" s="2" t="s">
        <v>15</v>
      </c>
      <c r="B14" s="6">
        <f>8.49+0.8</f>
        <v>9.2900000000000009</v>
      </c>
      <c r="C14" s="7">
        <f t="shared" si="0"/>
        <v>187.29817007534982</v>
      </c>
      <c r="D14" s="8">
        <f t="shared" si="1"/>
        <v>4.5209903121636161</v>
      </c>
      <c r="E14" s="9">
        <f t="shared" si="2"/>
        <v>3897.5287356321842</v>
      </c>
      <c r="F14" s="6">
        <f>1380+360</f>
        <v>1740</v>
      </c>
      <c r="G14" s="6">
        <f>5+37</f>
        <v>42</v>
      </c>
    </row>
    <row r="15" spans="1:7" x14ac:dyDescent="0.25">
      <c r="A15" s="2" t="s">
        <v>20</v>
      </c>
      <c r="B15" s="6">
        <f>6.49+0.8</f>
        <v>7.29</v>
      </c>
      <c r="C15" s="7">
        <f t="shared" si="0"/>
        <v>216.7352537722908</v>
      </c>
      <c r="D15" s="8">
        <f t="shared" si="1"/>
        <v>4.9382716049382713</v>
      </c>
      <c r="E15" s="9">
        <f t="shared" si="2"/>
        <v>3368.164556962025</v>
      </c>
      <c r="F15" s="6">
        <f>1220+360</f>
        <v>1580</v>
      </c>
      <c r="G15" s="6">
        <f>5+31</f>
        <v>36</v>
      </c>
    </row>
    <row r="16" spans="1:7" x14ac:dyDescent="0.25">
      <c r="A16" s="2" t="s">
        <v>21</v>
      </c>
      <c r="B16" s="6">
        <f>7.49+0.8</f>
        <v>8.2900000000000009</v>
      </c>
      <c r="C16" s="7">
        <f t="shared" si="0"/>
        <v>218.33534378769599</v>
      </c>
      <c r="D16" s="8">
        <f t="shared" si="1"/>
        <v>6.1519903498190587</v>
      </c>
      <c r="E16" s="9">
        <f t="shared" si="2"/>
        <v>3343.4806629834256</v>
      </c>
      <c r="F16" s="6">
        <f>1450+360</f>
        <v>1810</v>
      </c>
      <c r="G16" s="6">
        <f>5+46</f>
        <v>51</v>
      </c>
    </row>
    <row r="17" spans="1:7" x14ac:dyDescent="0.25">
      <c r="A17" s="2" t="s">
        <v>22</v>
      </c>
      <c r="B17" s="6">
        <f>7.59+0.8</f>
        <v>8.39</v>
      </c>
      <c r="C17" s="7">
        <f t="shared" si="0"/>
        <v>179.9761620977354</v>
      </c>
      <c r="D17" s="8">
        <f t="shared" si="1"/>
        <v>4.2908224076281281</v>
      </c>
      <c r="E17" s="9">
        <f t="shared" si="2"/>
        <v>4056.0927152317881</v>
      </c>
      <c r="F17" s="6">
        <f>1150+360</f>
        <v>1510</v>
      </c>
      <c r="G17" s="6">
        <f>5+31</f>
        <v>36</v>
      </c>
    </row>
    <row r="18" spans="1:7" x14ac:dyDescent="0.25">
      <c r="A18" s="2" t="s">
        <v>23</v>
      </c>
      <c r="B18" s="6">
        <v>9.39</v>
      </c>
      <c r="C18" s="7">
        <f t="shared" si="0"/>
        <v>109.69116080937167</v>
      </c>
      <c r="D18" s="8">
        <f t="shared" si="1"/>
        <v>6.6027689030883918</v>
      </c>
      <c r="E18" s="9">
        <f t="shared" si="2"/>
        <v>6655.0485436893205</v>
      </c>
      <c r="F18" s="6">
        <v>1030</v>
      </c>
      <c r="G18" s="6">
        <v>62</v>
      </c>
    </row>
    <row r="19" spans="1:7" x14ac:dyDescent="0.25">
      <c r="A19" s="2" t="s">
        <v>24</v>
      </c>
      <c r="B19" s="6">
        <v>18.190000000000001</v>
      </c>
      <c r="C19" s="7">
        <f t="shared" si="0"/>
        <v>113.24903793293018</v>
      </c>
      <c r="D19" s="8">
        <f t="shared" si="1"/>
        <v>6.8169323804288062</v>
      </c>
      <c r="E19" s="9">
        <f t="shared" si="2"/>
        <v>6445.9708737864084</v>
      </c>
      <c r="F19" s="6">
        <v>2060</v>
      </c>
      <c r="G19" s="6">
        <v>124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479D-5F55-496E-8E1D-7349E6645D4B}">
  <dimension ref="A1:G6"/>
  <sheetViews>
    <sheetView tabSelected="1" workbookViewId="0">
      <selection activeCell="B7" sqref="B7"/>
    </sheetView>
  </sheetViews>
  <sheetFormatPr defaultRowHeight="15" x14ac:dyDescent="0.25"/>
  <cols>
    <col min="1" max="1" width="14.140625" bestFit="1" customWidth="1"/>
    <col min="2" max="2" width="15.140625" bestFit="1" customWidth="1"/>
    <col min="3" max="3" width="17.42578125" bestFit="1" customWidth="1"/>
    <col min="4" max="4" width="16.7109375" bestFit="1" customWidth="1"/>
    <col min="5" max="5" width="19.28515625" bestFit="1" customWidth="1"/>
  </cols>
  <sheetData>
    <row r="1" spans="1:7" x14ac:dyDescent="0.25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 t="s">
        <v>25</v>
      </c>
      <c r="B2" s="6">
        <v>3.79</v>
      </c>
      <c r="C2" s="7">
        <f>(F2/B2)</f>
        <v>200.52770448548813</v>
      </c>
      <c r="D2" s="8">
        <f>(G2/B2)</f>
        <v>3.9577836411609497</v>
      </c>
      <c r="E2" s="9">
        <f>(((B2/F2)*2000)*365)</f>
        <v>3640.394736842105</v>
      </c>
      <c r="F2" s="6">
        <v>760</v>
      </c>
      <c r="G2" s="6">
        <v>15</v>
      </c>
    </row>
    <row r="3" spans="1:7" x14ac:dyDescent="0.25">
      <c r="A3" s="2" t="s">
        <v>26</v>
      </c>
      <c r="B3" s="6">
        <v>3.79</v>
      </c>
      <c r="C3" s="7">
        <f t="shared" ref="C3:C6" si="0">(F3/B3)</f>
        <v>174.14248021108179</v>
      </c>
      <c r="D3" s="8">
        <f t="shared" ref="D3:D6" si="1">(G3/B3)</f>
        <v>3.9577836411609497</v>
      </c>
      <c r="E3" s="9">
        <f t="shared" ref="E3:E6" si="2">(((B3/F3)*2000)*365)</f>
        <v>4191.969696969697</v>
      </c>
      <c r="F3" s="6">
        <v>660</v>
      </c>
      <c r="G3" s="6">
        <v>15</v>
      </c>
    </row>
    <row r="4" spans="1:7" x14ac:dyDescent="0.25">
      <c r="A4" s="2" t="s">
        <v>27</v>
      </c>
      <c r="B4" s="6">
        <v>3.79</v>
      </c>
      <c r="C4" s="7">
        <f t="shared" si="0"/>
        <v>174.14248021108179</v>
      </c>
      <c r="D4" s="8">
        <f t="shared" si="1"/>
        <v>1.5831134564643798</v>
      </c>
      <c r="E4" s="9">
        <f t="shared" si="2"/>
        <v>4191.969696969697</v>
      </c>
      <c r="F4" s="6">
        <v>660</v>
      </c>
      <c r="G4" s="6">
        <v>6</v>
      </c>
    </row>
    <row r="5" spans="1:7" x14ac:dyDescent="0.25">
      <c r="A5" s="2" t="s">
        <v>28</v>
      </c>
      <c r="B5" s="6">
        <v>3.79</v>
      </c>
      <c r="C5" s="7">
        <f t="shared" si="0"/>
        <v>226.91292875989447</v>
      </c>
      <c r="D5" s="8">
        <f t="shared" si="1"/>
        <v>3.6939313984168867</v>
      </c>
      <c r="E5" s="9">
        <f t="shared" si="2"/>
        <v>3217.0930232558144</v>
      </c>
      <c r="F5" s="6">
        <v>860</v>
      </c>
      <c r="G5" s="6">
        <v>14</v>
      </c>
    </row>
    <row r="6" spans="1:7" x14ac:dyDescent="0.25">
      <c r="A6" s="2" t="s">
        <v>29</v>
      </c>
      <c r="B6" s="6">
        <v>3.79</v>
      </c>
      <c r="C6" s="7">
        <f t="shared" si="0"/>
        <v>208.44327176781002</v>
      </c>
      <c r="D6" s="8">
        <f t="shared" si="1"/>
        <v>3.1662269129287597</v>
      </c>
      <c r="E6" s="9">
        <f t="shared" si="2"/>
        <v>3502.1518987341778</v>
      </c>
      <c r="F6" s="6">
        <v>790</v>
      </c>
      <c r="G6" s="6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AA98-A6A3-4AAE-B1ED-6BAEA6A0B05B}">
  <dimension ref="A1:G11"/>
  <sheetViews>
    <sheetView workbookViewId="0">
      <selection activeCell="A13" sqref="A13"/>
    </sheetView>
  </sheetViews>
  <sheetFormatPr defaultRowHeight="15" x14ac:dyDescent="0.25"/>
  <cols>
    <col min="1" max="1" width="25.85546875" bestFit="1" customWidth="1"/>
    <col min="3" max="3" width="17.42578125" bestFit="1" customWidth="1"/>
    <col min="4" max="4" width="16.7109375" bestFit="1" customWidth="1"/>
    <col min="5" max="5" width="19.28515625" bestFit="1" customWidth="1"/>
  </cols>
  <sheetData>
    <row r="1" spans="1:7" x14ac:dyDescent="0.25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 t="s">
        <v>30</v>
      </c>
      <c r="B2" s="6">
        <v>4.49</v>
      </c>
      <c r="C2" s="7">
        <f>(F2/B2)</f>
        <v>173.71937639198217</v>
      </c>
      <c r="D2" s="8">
        <f>(G2/B2)</f>
        <v>6.9042316258351892</v>
      </c>
      <c r="E2" s="9">
        <f>(((B2/F2)*2000)*365)</f>
        <v>4202.1794871794873</v>
      </c>
      <c r="F2" s="6">
        <v>780</v>
      </c>
      <c r="G2" s="6">
        <v>31</v>
      </c>
    </row>
    <row r="3" spans="1:7" x14ac:dyDescent="0.25">
      <c r="A3" s="2" t="s">
        <v>31</v>
      </c>
      <c r="B3" s="6">
        <v>3.49</v>
      </c>
      <c r="C3" s="7">
        <f t="shared" ref="C3:C11" si="0">(F3/B3)</f>
        <v>229.22636103151862</v>
      </c>
      <c r="D3" s="8">
        <f t="shared" ref="D3:D11" si="1">(G3/B3)</f>
        <v>3.151862464183381</v>
      </c>
      <c r="E3" s="9">
        <f t="shared" ref="E3:E11" si="2">(((B3/F3)*2000)*365)</f>
        <v>3184.625</v>
      </c>
      <c r="F3" s="6">
        <v>800</v>
      </c>
      <c r="G3" s="6">
        <v>11</v>
      </c>
    </row>
    <row r="4" spans="1:7" x14ac:dyDescent="0.25">
      <c r="A4" s="2" t="s">
        <v>32</v>
      </c>
      <c r="B4" s="6">
        <v>4.79</v>
      </c>
      <c r="C4" s="7">
        <f t="shared" si="0"/>
        <v>169.10229645093946</v>
      </c>
      <c r="D4" s="8">
        <f t="shared" si="1"/>
        <v>1.6701461377870563</v>
      </c>
      <c r="E4" s="9">
        <f t="shared" si="2"/>
        <v>4316.9135802469136</v>
      </c>
      <c r="F4" s="6">
        <v>810</v>
      </c>
      <c r="G4" s="6">
        <v>8</v>
      </c>
    </row>
    <row r="5" spans="1:7" x14ac:dyDescent="0.25">
      <c r="A5" s="2" t="s">
        <v>33</v>
      </c>
      <c r="B5" s="6">
        <v>4.1900000000000004</v>
      </c>
      <c r="C5" s="7">
        <f t="shared" si="0"/>
        <v>229.11694510739855</v>
      </c>
      <c r="D5" s="8">
        <f t="shared" si="1"/>
        <v>4.5346062052505962</v>
      </c>
      <c r="E5" s="9">
        <f t="shared" si="2"/>
        <v>3186.1458333333339</v>
      </c>
      <c r="F5" s="6">
        <v>960</v>
      </c>
      <c r="G5" s="6">
        <v>19</v>
      </c>
    </row>
    <row r="6" spans="1:7" x14ac:dyDescent="0.25">
      <c r="A6" s="2" t="s">
        <v>34</v>
      </c>
      <c r="B6" s="6">
        <v>4.1900000000000004</v>
      </c>
      <c r="C6" s="7">
        <f t="shared" si="0"/>
        <v>169.45107398568018</v>
      </c>
      <c r="D6" s="8">
        <f t="shared" si="1"/>
        <v>4.2959427207637226</v>
      </c>
      <c r="E6" s="9">
        <f t="shared" si="2"/>
        <v>4308.0281690140846</v>
      </c>
      <c r="F6" s="6">
        <v>710</v>
      </c>
      <c r="G6" s="6">
        <v>18</v>
      </c>
    </row>
    <row r="7" spans="1:7" x14ac:dyDescent="0.25">
      <c r="A7" s="2" t="s">
        <v>35</v>
      </c>
      <c r="B7" s="6">
        <v>2.79</v>
      </c>
      <c r="C7" s="7">
        <f t="shared" si="0"/>
        <v>207.88530465949822</v>
      </c>
      <c r="D7" s="8">
        <f t="shared" si="1"/>
        <v>1.7921146953405018</v>
      </c>
      <c r="E7" s="9">
        <f t="shared" si="2"/>
        <v>3511.5517241379312</v>
      </c>
      <c r="F7" s="6">
        <v>580</v>
      </c>
      <c r="G7" s="6">
        <v>5</v>
      </c>
    </row>
    <row r="8" spans="1:7" x14ac:dyDescent="0.25">
      <c r="A8" s="2" t="s">
        <v>36</v>
      </c>
      <c r="B8" s="6">
        <v>2.79</v>
      </c>
      <c r="C8" s="7">
        <f t="shared" si="0"/>
        <v>168.45878136200716</v>
      </c>
      <c r="D8" s="8">
        <f t="shared" si="1"/>
        <v>1.7921146953405018</v>
      </c>
      <c r="E8" s="9">
        <f t="shared" si="2"/>
        <v>4333.4042553191493</v>
      </c>
      <c r="F8" s="6">
        <v>470</v>
      </c>
      <c r="G8" s="6">
        <v>5</v>
      </c>
    </row>
    <row r="9" spans="1:7" x14ac:dyDescent="0.25">
      <c r="A9" s="2" t="s">
        <v>37</v>
      </c>
      <c r="B9" s="6">
        <v>5.69</v>
      </c>
      <c r="C9" s="7">
        <f t="shared" si="0"/>
        <v>131.81019332161685</v>
      </c>
      <c r="D9" s="8">
        <f t="shared" si="1"/>
        <v>6.3268892794376095</v>
      </c>
      <c r="E9" s="9">
        <f t="shared" si="2"/>
        <v>5538.2666666666664</v>
      </c>
      <c r="F9" s="6">
        <v>750</v>
      </c>
      <c r="G9" s="6">
        <v>36</v>
      </c>
    </row>
    <row r="10" spans="1:7" x14ac:dyDescent="0.25">
      <c r="A10" s="2" t="s">
        <v>38</v>
      </c>
      <c r="B10" s="6">
        <v>5.49</v>
      </c>
      <c r="C10" s="7">
        <f t="shared" si="0"/>
        <v>176.68488160291437</v>
      </c>
      <c r="D10" s="8">
        <f t="shared" si="1"/>
        <v>3.0965391621129323</v>
      </c>
      <c r="E10" s="9">
        <f t="shared" si="2"/>
        <v>4131.6494845360821</v>
      </c>
      <c r="F10" s="6">
        <v>970</v>
      </c>
      <c r="G10" s="6">
        <v>17</v>
      </c>
    </row>
    <row r="11" spans="1:7" x14ac:dyDescent="0.25">
      <c r="A11" s="2" t="s">
        <v>39</v>
      </c>
      <c r="B11" s="6">
        <v>1.79</v>
      </c>
      <c r="C11" s="7">
        <f t="shared" si="0"/>
        <v>25.139664804469273</v>
      </c>
      <c r="D11" s="8">
        <f t="shared" si="1"/>
        <v>0.55865921787709494</v>
      </c>
      <c r="E11" s="9">
        <f t="shared" si="2"/>
        <v>29037.777777777777</v>
      </c>
      <c r="F11" s="6">
        <v>45</v>
      </c>
      <c r="G11" s="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AF76-4000-42B6-8F48-AF8DD8497525}">
  <dimension ref="A1:G11"/>
  <sheetViews>
    <sheetView workbookViewId="0">
      <selection activeCell="A12" sqref="A12"/>
    </sheetView>
  </sheetViews>
  <sheetFormatPr defaultRowHeight="15" x14ac:dyDescent="0.25"/>
  <cols>
    <col min="1" max="1" width="50.42578125" bestFit="1" customWidth="1"/>
    <col min="2" max="2" width="15.140625" bestFit="1" customWidth="1"/>
    <col min="3" max="3" width="17.42578125" bestFit="1" customWidth="1"/>
    <col min="4" max="4" width="16.7109375" bestFit="1" customWidth="1"/>
    <col min="5" max="5" width="19.28515625" bestFit="1" customWidth="1"/>
  </cols>
  <sheetData>
    <row r="1" spans="1:7" x14ac:dyDescent="0.25">
      <c r="A1" s="3" t="s">
        <v>146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 t="s">
        <v>147</v>
      </c>
      <c r="B2" s="6">
        <v>5.79</v>
      </c>
      <c r="C2" s="7">
        <f>(F2/B2)</f>
        <v>196.89119170984455</v>
      </c>
      <c r="D2" s="8">
        <f>(G2/B2)</f>
        <v>3.9723661485319517</v>
      </c>
      <c r="E2" s="9">
        <f>(((B2/F2)*2000)*365)</f>
        <v>3707.6315789473688</v>
      </c>
      <c r="F2" s="6">
        <v>1140</v>
      </c>
      <c r="G2" s="6">
        <v>23</v>
      </c>
    </row>
    <row r="3" spans="1:7" x14ac:dyDescent="0.25">
      <c r="A3" s="2" t="s">
        <v>148</v>
      </c>
      <c r="B3" s="6">
        <v>5.79</v>
      </c>
      <c r="C3" s="7">
        <f t="shared" ref="C3:C11" si="0">(F3/B3)</f>
        <v>189.98272884283247</v>
      </c>
      <c r="D3" s="8">
        <f t="shared" ref="D3:D11" si="1">(G3/B3)</f>
        <v>4.1450777202072535</v>
      </c>
      <c r="E3" s="9">
        <f t="shared" ref="E3:E11" si="2">(((B3/F3)*2000)*365)</f>
        <v>3842.4545454545455</v>
      </c>
      <c r="F3" s="6">
        <v>1100</v>
      </c>
      <c r="G3" s="6">
        <v>24</v>
      </c>
    </row>
    <row r="4" spans="1:7" x14ac:dyDescent="0.25">
      <c r="A4" s="2" t="s">
        <v>149</v>
      </c>
      <c r="B4" s="6">
        <v>6.49</v>
      </c>
      <c r="C4" s="7">
        <f t="shared" si="0"/>
        <v>192.60400616332819</v>
      </c>
      <c r="D4" s="8">
        <f t="shared" si="1"/>
        <v>3.852080123266564</v>
      </c>
      <c r="E4" s="9">
        <f t="shared" si="2"/>
        <v>3790.1600000000003</v>
      </c>
      <c r="F4" s="6">
        <v>1250</v>
      </c>
      <c r="G4" s="6">
        <v>25</v>
      </c>
    </row>
    <row r="5" spans="1:7" x14ac:dyDescent="0.25">
      <c r="A5" s="2" t="s">
        <v>150</v>
      </c>
      <c r="B5" s="6">
        <v>6.49</v>
      </c>
      <c r="C5" s="7">
        <f t="shared" si="0"/>
        <v>228.04314329738057</v>
      </c>
      <c r="D5" s="8">
        <f t="shared" si="1"/>
        <v>4.6224961479198763</v>
      </c>
      <c r="E5" s="9">
        <f t="shared" si="2"/>
        <v>3201.1486486486488</v>
      </c>
      <c r="F5" s="6">
        <v>1480</v>
      </c>
      <c r="G5" s="6">
        <v>30</v>
      </c>
    </row>
    <row r="6" spans="1:7" x14ac:dyDescent="0.25">
      <c r="A6" s="2" t="s">
        <v>151</v>
      </c>
      <c r="B6" s="6">
        <v>6.49</v>
      </c>
      <c r="C6" s="7">
        <f t="shared" si="0"/>
        <v>206.47149460708783</v>
      </c>
      <c r="D6" s="8">
        <f t="shared" si="1"/>
        <v>4.4684129429892137</v>
      </c>
      <c r="E6" s="9">
        <f t="shared" si="2"/>
        <v>3535.5970149253731</v>
      </c>
      <c r="F6" s="6">
        <v>1340</v>
      </c>
      <c r="G6" s="6">
        <v>29</v>
      </c>
    </row>
    <row r="7" spans="1:7" x14ac:dyDescent="0.25">
      <c r="A7" s="2" t="s">
        <v>152</v>
      </c>
      <c r="B7" s="6">
        <v>6.49</v>
      </c>
      <c r="C7" s="7">
        <f t="shared" si="0"/>
        <v>189.52234206471493</v>
      </c>
      <c r="D7" s="8">
        <f t="shared" si="1"/>
        <v>4.4684129429892137</v>
      </c>
      <c r="E7" s="9">
        <f t="shared" si="2"/>
        <v>3851.7886178861786</v>
      </c>
      <c r="F7" s="6">
        <v>1230</v>
      </c>
      <c r="G7" s="6">
        <v>29</v>
      </c>
    </row>
    <row r="8" spans="1:7" x14ac:dyDescent="0.25">
      <c r="A8" s="2" t="s">
        <v>153</v>
      </c>
      <c r="B8" s="6">
        <v>6.49</v>
      </c>
      <c r="C8" s="7">
        <f t="shared" si="0"/>
        <v>198.76733436055468</v>
      </c>
      <c r="D8" s="8">
        <f t="shared" si="1"/>
        <v>4.0061633281972266</v>
      </c>
      <c r="E8" s="9">
        <f t="shared" si="2"/>
        <v>3672.6356589147285</v>
      </c>
      <c r="F8" s="6">
        <v>1290</v>
      </c>
      <c r="G8" s="6">
        <v>26</v>
      </c>
    </row>
    <row r="9" spans="1:7" x14ac:dyDescent="0.25">
      <c r="A9" s="2" t="s">
        <v>154</v>
      </c>
      <c r="B9" s="6">
        <v>6.49</v>
      </c>
      <c r="C9" s="7">
        <f t="shared" si="0"/>
        <v>181.81818181818181</v>
      </c>
      <c r="D9" s="8">
        <f t="shared" si="1"/>
        <v>4.0061633281972266</v>
      </c>
      <c r="E9" s="9">
        <f t="shared" si="2"/>
        <v>4015.0000000000005</v>
      </c>
      <c r="F9" s="6">
        <v>1180</v>
      </c>
      <c r="G9" s="6">
        <v>26</v>
      </c>
    </row>
    <row r="10" spans="1:7" x14ac:dyDescent="0.25">
      <c r="A10" s="2" t="s">
        <v>155</v>
      </c>
      <c r="B10" s="6">
        <v>4.49</v>
      </c>
      <c r="C10" s="7">
        <f t="shared" si="0"/>
        <v>198.21826280623608</v>
      </c>
      <c r="D10" s="8">
        <f t="shared" si="1"/>
        <v>1.5590200445434297</v>
      </c>
      <c r="E10" s="9">
        <f t="shared" si="2"/>
        <v>3682.8089887640449</v>
      </c>
      <c r="F10" s="6">
        <v>890</v>
      </c>
      <c r="G10" s="6">
        <v>7</v>
      </c>
    </row>
    <row r="11" spans="1:7" x14ac:dyDescent="0.25">
      <c r="A11" s="2" t="s">
        <v>40</v>
      </c>
      <c r="B11" s="6">
        <v>4.79</v>
      </c>
      <c r="C11" s="7">
        <f t="shared" si="0"/>
        <v>173.27766179540708</v>
      </c>
      <c r="D11" s="8">
        <f t="shared" si="1"/>
        <v>1.6701461377870563</v>
      </c>
      <c r="E11" s="9">
        <f t="shared" si="2"/>
        <v>4212.8915662650597</v>
      </c>
      <c r="F11" s="6">
        <v>830</v>
      </c>
      <c r="G11" s="6"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B18C-5E09-44C5-9B82-F208DD90C790}">
  <dimension ref="A1:G13"/>
  <sheetViews>
    <sheetView workbookViewId="0">
      <selection activeCell="D16" sqref="D16"/>
    </sheetView>
  </sheetViews>
  <sheetFormatPr defaultRowHeight="15" x14ac:dyDescent="0.25"/>
  <cols>
    <col min="1" max="1" width="23.140625" bestFit="1" customWidth="1"/>
    <col min="2" max="2" width="15.140625" bestFit="1" customWidth="1"/>
    <col min="3" max="3" width="17.42578125" bestFit="1" customWidth="1"/>
    <col min="4" max="4" width="16.7109375" bestFit="1" customWidth="1"/>
    <col min="5" max="5" width="19.28515625" bestFit="1" customWidth="1"/>
  </cols>
  <sheetData>
    <row r="1" spans="1:7" x14ac:dyDescent="0.25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 t="s">
        <v>41</v>
      </c>
      <c r="B2" s="6">
        <v>1.29</v>
      </c>
      <c r="C2" s="7">
        <f>(F2/B2)</f>
        <v>232.55813953488371</v>
      </c>
      <c r="D2" s="8">
        <f>(G2/B2)</f>
        <v>9.3023255813953494</v>
      </c>
      <c r="E2" s="9">
        <f>(((B2/F2)*2000)*365)</f>
        <v>3139</v>
      </c>
      <c r="F2" s="6">
        <v>300</v>
      </c>
      <c r="G2" s="6">
        <v>12</v>
      </c>
    </row>
    <row r="3" spans="1:7" x14ac:dyDescent="0.25">
      <c r="A3" s="2" t="s">
        <v>42</v>
      </c>
      <c r="B3" s="6">
        <v>1.69</v>
      </c>
      <c r="C3" s="7">
        <f t="shared" ref="C3:C8" si="0">(F3/B3)</f>
        <v>260.35502958579883</v>
      </c>
      <c r="D3" s="8">
        <f t="shared" ref="D3:D9" si="1">(G3/B3)</f>
        <v>10.650887573964498</v>
      </c>
      <c r="E3" s="9">
        <f t="shared" ref="E3:E12" si="2">(((B3/F3)*2000)*365)</f>
        <v>2803.863636363636</v>
      </c>
      <c r="F3" s="6">
        <v>440</v>
      </c>
      <c r="G3" s="6">
        <v>18</v>
      </c>
    </row>
    <row r="4" spans="1:7" x14ac:dyDescent="0.25">
      <c r="A4" s="2" t="s">
        <v>43</v>
      </c>
      <c r="B4" s="6">
        <v>2.39</v>
      </c>
      <c r="C4" s="7">
        <f t="shared" si="0"/>
        <v>238.49372384937237</v>
      </c>
      <c r="D4" s="8">
        <f t="shared" si="1"/>
        <v>12.970711297071128</v>
      </c>
      <c r="E4" s="9">
        <f t="shared" si="2"/>
        <v>3060.8771929824561</v>
      </c>
      <c r="F4" s="6">
        <v>570</v>
      </c>
      <c r="G4" s="6">
        <v>31</v>
      </c>
    </row>
    <row r="5" spans="1:7" x14ac:dyDescent="0.25">
      <c r="A5" s="2" t="s">
        <v>44</v>
      </c>
      <c r="B5" s="6">
        <v>1.49</v>
      </c>
      <c r="C5" s="7">
        <f t="shared" si="0"/>
        <v>335.57046979865771</v>
      </c>
      <c r="D5" s="8">
        <f t="shared" si="1"/>
        <v>13.422818791946309</v>
      </c>
      <c r="E5" s="9">
        <f t="shared" si="2"/>
        <v>2175.4</v>
      </c>
      <c r="F5" s="6">
        <v>500</v>
      </c>
      <c r="G5" s="6">
        <v>20</v>
      </c>
    </row>
    <row r="6" spans="1:7" x14ac:dyDescent="0.25">
      <c r="A6" s="2" t="s">
        <v>28</v>
      </c>
      <c r="B6" s="6">
        <v>1.49</v>
      </c>
      <c r="C6" s="7">
        <f t="shared" si="0"/>
        <v>288.59060402684565</v>
      </c>
      <c r="D6" s="8">
        <f t="shared" si="1"/>
        <v>9.3959731543624159</v>
      </c>
      <c r="E6" s="9">
        <f t="shared" si="2"/>
        <v>2529.5348837209303</v>
      </c>
      <c r="F6" s="6">
        <v>430</v>
      </c>
      <c r="G6" s="6">
        <v>14</v>
      </c>
    </row>
    <row r="7" spans="1:7" x14ac:dyDescent="0.25">
      <c r="A7" s="2" t="s">
        <v>27</v>
      </c>
      <c r="B7" s="6">
        <v>1.49</v>
      </c>
      <c r="C7" s="7">
        <f t="shared" si="0"/>
        <v>154.36241610738256</v>
      </c>
      <c r="D7" s="8">
        <f t="shared" si="1"/>
        <v>4.026845637583893</v>
      </c>
      <c r="E7" s="9">
        <f t="shared" si="2"/>
        <v>4729.1304347826081</v>
      </c>
      <c r="F7" s="6">
        <v>230</v>
      </c>
      <c r="G7" s="6">
        <v>6</v>
      </c>
    </row>
    <row r="8" spans="1:7" x14ac:dyDescent="0.25">
      <c r="A8" s="2" t="s">
        <v>45</v>
      </c>
      <c r="B8" s="6">
        <v>1.19</v>
      </c>
      <c r="C8" s="7">
        <f t="shared" si="0"/>
        <v>210.0840336134454</v>
      </c>
      <c r="D8" s="8">
        <f t="shared" si="1"/>
        <v>2.5210084033613445</v>
      </c>
      <c r="E8" s="9">
        <f t="shared" si="2"/>
        <v>3474.7999999999997</v>
      </c>
      <c r="F8" s="6">
        <v>250</v>
      </c>
      <c r="G8" s="6">
        <v>3</v>
      </c>
    </row>
    <row r="9" spans="1:7" x14ac:dyDescent="0.25">
      <c r="A9" s="2" t="s">
        <v>46</v>
      </c>
      <c r="B9" s="6">
        <v>1.19</v>
      </c>
      <c r="C9" s="7" t="s">
        <v>53</v>
      </c>
      <c r="D9" s="10">
        <v>0</v>
      </c>
      <c r="E9" s="9">
        <f>(((B9/160)*2000)*365)</f>
        <v>5429.375</v>
      </c>
      <c r="F9" s="6" t="s">
        <v>50</v>
      </c>
      <c r="G9" s="6">
        <v>0</v>
      </c>
    </row>
    <row r="10" spans="1:7" x14ac:dyDescent="0.25">
      <c r="A10" s="2" t="s">
        <v>47</v>
      </c>
      <c r="B10" s="6">
        <v>1.19</v>
      </c>
      <c r="C10" s="7" t="s">
        <v>54</v>
      </c>
      <c r="D10" s="10">
        <v>0</v>
      </c>
      <c r="E10" s="12" t="s">
        <v>157</v>
      </c>
      <c r="F10" s="6" t="s">
        <v>51</v>
      </c>
      <c r="G10" s="6">
        <v>0</v>
      </c>
    </row>
    <row r="11" spans="1:7" x14ac:dyDescent="0.25">
      <c r="A11" s="2" t="s">
        <v>48</v>
      </c>
      <c r="B11" s="6">
        <v>1.0900000000000001</v>
      </c>
      <c r="C11" s="7">
        <f>(F2/B2)</f>
        <v>232.55813953488371</v>
      </c>
      <c r="D11" s="8">
        <f>(G11/B11)</f>
        <v>3.6697247706422016</v>
      </c>
      <c r="E11" s="9">
        <f t="shared" si="2"/>
        <v>3182.8</v>
      </c>
      <c r="F11" s="6">
        <v>250</v>
      </c>
      <c r="G11" s="6">
        <v>4</v>
      </c>
    </row>
    <row r="12" spans="1:7" x14ac:dyDescent="0.25">
      <c r="A12" s="2" t="s">
        <v>49</v>
      </c>
      <c r="B12" s="6">
        <v>2.19</v>
      </c>
      <c r="C12" s="7" t="s">
        <v>55</v>
      </c>
      <c r="D12" s="8">
        <f>(G12/B12)</f>
        <v>3.1963470319634704</v>
      </c>
      <c r="E12" s="6" t="s">
        <v>158</v>
      </c>
      <c r="F12" s="6" t="s">
        <v>52</v>
      </c>
      <c r="G12" s="6">
        <v>7</v>
      </c>
    </row>
    <row r="13" spans="1:7" x14ac:dyDescent="0.25">
      <c r="F13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30A7-ABAF-41C2-A495-76F2AC5D4844}">
  <dimension ref="A1:G36"/>
  <sheetViews>
    <sheetView workbookViewId="0">
      <selection activeCell="H14" sqref="H14"/>
    </sheetView>
  </sheetViews>
  <sheetFormatPr defaultRowHeight="15" x14ac:dyDescent="0.25"/>
  <cols>
    <col min="1" max="1" width="58" bestFit="1" customWidth="1"/>
    <col min="2" max="2" width="15.140625" bestFit="1" customWidth="1"/>
    <col min="3" max="3" width="17.42578125" bestFit="1" customWidth="1"/>
    <col min="4" max="4" width="16.7109375" bestFit="1" customWidth="1"/>
    <col min="5" max="5" width="19.28515625" bestFit="1" customWidth="1"/>
  </cols>
  <sheetData>
    <row r="1" spans="1:7" x14ac:dyDescent="0.25">
      <c r="A1" s="3" t="s">
        <v>156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 t="s">
        <v>56</v>
      </c>
      <c r="B2" s="6">
        <v>5.29</v>
      </c>
      <c r="C2" s="7">
        <f>(F2/B2)</f>
        <v>289.22495274102079</v>
      </c>
      <c r="D2" s="8">
        <f>(G2/B2)</f>
        <v>5.103969754253308</v>
      </c>
      <c r="E2" s="9">
        <f>(((B2/F2)*2000)*365)</f>
        <v>2523.9869281045753</v>
      </c>
      <c r="F2" s="6">
        <v>1530</v>
      </c>
      <c r="G2" s="6">
        <v>27</v>
      </c>
    </row>
    <row r="3" spans="1:7" x14ac:dyDescent="0.25">
      <c r="A3" s="2" t="s">
        <v>57</v>
      </c>
      <c r="B3" s="6">
        <v>5.29</v>
      </c>
      <c r="C3" s="7">
        <f t="shared" ref="C3:C36" si="0">(F3/B3)</f>
        <v>304.3478260869565</v>
      </c>
      <c r="D3" s="8">
        <f t="shared" ref="D3:D36" si="1">(G3/B3)</f>
        <v>4.3478260869565215</v>
      </c>
      <c r="E3" s="9">
        <f t="shared" ref="E3:E36" si="2">(((B3/F3)*2000)*365)</f>
        <v>2398.5714285714289</v>
      </c>
      <c r="F3" s="6">
        <v>1610</v>
      </c>
      <c r="G3" s="6">
        <v>23</v>
      </c>
    </row>
    <row r="4" spans="1:7" x14ac:dyDescent="0.25">
      <c r="A4" s="2" t="s">
        <v>58</v>
      </c>
      <c r="B4" s="6">
        <v>5.29</v>
      </c>
      <c r="C4" s="7">
        <f t="shared" si="0"/>
        <v>258.97920604914935</v>
      </c>
      <c r="D4" s="8">
        <f t="shared" si="1"/>
        <v>3.7807183364839321</v>
      </c>
      <c r="E4" s="9">
        <f t="shared" si="2"/>
        <v>2818.7591240875913</v>
      </c>
      <c r="F4" s="6">
        <v>1370</v>
      </c>
      <c r="G4" s="6">
        <v>20</v>
      </c>
    </row>
    <row r="5" spans="1:7" x14ac:dyDescent="0.25">
      <c r="A5" s="2" t="s">
        <v>59</v>
      </c>
      <c r="B5" s="6">
        <v>5.29</v>
      </c>
      <c r="C5" s="7">
        <f t="shared" si="0"/>
        <v>264.65028355387523</v>
      </c>
      <c r="D5" s="8">
        <f t="shared" si="1"/>
        <v>4.3478260869565215</v>
      </c>
      <c r="E5" s="9">
        <f t="shared" si="2"/>
        <v>2758.3571428571427</v>
      </c>
      <c r="F5" s="6">
        <v>1400</v>
      </c>
      <c r="G5" s="6">
        <v>23</v>
      </c>
    </row>
    <row r="6" spans="1:7" x14ac:dyDescent="0.25">
      <c r="A6" s="2" t="s">
        <v>60</v>
      </c>
      <c r="B6" s="6">
        <v>5.29</v>
      </c>
      <c r="C6" s="7">
        <f t="shared" si="0"/>
        <v>281.6635160680529</v>
      </c>
      <c r="D6" s="8">
        <f t="shared" si="1"/>
        <v>4.1587901701323249</v>
      </c>
      <c r="E6" s="9">
        <f t="shared" si="2"/>
        <v>2591.7449664429528</v>
      </c>
      <c r="F6" s="6">
        <v>1490</v>
      </c>
      <c r="G6" s="6">
        <v>22</v>
      </c>
    </row>
    <row r="7" spans="1:7" x14ac:dyDescent="0.25">
      <c r="A7" s="2" t="s">
        <v>61</v>
      </c>
      <c r="B7" s="6">
        <v>5.79</v>
      </c>
      <c r="C7" s="7">
        <f t="shared" si="0"/>
        <v>253.88601036269429</v>
      </c>
      <c r="D7" s="8">
        <f t="shared" si="1"/>
        <v>3.6269430051813472</v>
      </c>
      <c r="E7" s="9">
        <f t="shared" si="2"/>
        <v>2875.3061224489793</v>
      </c>
      <c r="F7" s="6">
        <v>1470</v>
      </c>
      <c r="G7" s="6">
        <v>21</v>
      </c>
    </row>
    <row r="8" spans="1:7" x14ac:dyDescent="0.25">
      <c r="A8" s="2" t="s">
        <v>62</v>
      </c>
      <c r="B8" s="6">
        <v>5.79</v>
      </c>
      <c r="C8" s="7">
        <f t="shared" si="0"/>
        <v>264.24870466321244</v>
      </c>
      <c r="D8" s="8">
        <f t="shared" si="1"/>
        <v>3.6269430051813472</v>
      </c>
      <c r="E8" s="9">
        <f t="shared" si="2"/>
        <v>2762.5490196078435</v>
      </c>
      <c r="F8" s="6">
        <v>1530</v>
      </c>
      <c r="G8" s="6">
        <v>21</v>
      </c>
    </row>
    <row r="9" spans="1:7" x14ac:dyDescent="0.25">
      <c r="A9" s="2" t="s">
        <v>63</v>
      </c>
      <c r="B9" s="6">
        <v>5.79</v>
      </c>
      <c r="C9" s="7">
        <f t="shared" si="0"/>
        <v>366.14853195164073</v>
      </c>
      <c r="D9" s="8">
        <f t="shared" si="1"/>
        <v>6.5630397236614852</v>
      </c>
      <c r="E9" s="9">
        <f t="shared" si="2"/>
        <v>1993.7264150943397</v>
      </c>
      <c r="F9" s="6">
        <v>2120</v>
      </c>
      <c r="G9" s="6">
        <v>38</v>
      </c>
    </row>
    <row r="10" spans="1:7" x14ac:dyDescent="0.25">
      <c r="A10" s="2" t="s">
        <v>64</v>
      </c>
      <c r="B10" s="6">
        <v>5.79</v>
      </c>
      <c r="C10" s="7">
        <f t="shared" si="0"/>
        <v>281.51986183074268</v>
      </c>
      <c r="D10" s="8">
        <f t="shared" si="1"/>
        <v>3.6269430051813472</v>
      </c>
      <c r="E10" s="9">
        <f t="shared" si="2"/>
        <v>2593.0674846625766</v>
      </c>
      <c r="F10" s="6">
        <v>1630</v>
      </c>
      <c r="G10" s="6">
        <v>21</v>
      </c>
    </row>
    <row r="11" spans="1:7" x14ac:dyDescent="0.25">
      <c r="A11" s="2" t="s">
        <v>65</v>
      </c>
      <c r="B11" s="6">
        <v>5.79</v>
      </c>
      <c r="C11" s="7">
        <f t="shared" si="0"/>
        <v>293.60967184801382</v>
      </c>
      <c r="D11" s="8">
        <f t="shared" si="1"/>
        <v>3.7996545768566494</v>
      </c>
      <c r="E11" s="9">
        <f t="shared" si="2"/>
        <v>2486.2941176470586</v>
      </c>
      <c r="F11" s="6">
        <v>1700</v>
      </c>
      <c r="G11" s="6">
        <v>22</v>
      </c>
    </row>
    <row r="12" spans="1:7" x14ac:dyDescent="0.25">
      <c r="A12" s="2" t="s">
        <v>66</v>
      </c>
      <c r="B12" s="6">
        <v>5.79</v>
      </c>
      <c r="C12" s="7">
        <f t="shared" si="0"/>
        <v>314.3350604490501</v>
      </c>
      <c r="D12" s="8">
        <f t="shared" si="1"/>
        <v>3.9723661485319517</v>
      </c>
      <c r="E12" s="9">
        <f t="shared" si="2"/>
        <v>2322.3626373626375</v>
      </c>
      <c r="F12" s="6">
        <v>1820</v>
      </c>
      <c r="G12" s="6">
        <v>23</v>
      </c>
    </row>
    <row r="13" spans="1:7" x14ac:dyDescent="0.25">
      <c r="A13" s="2" t="s">
        <v>67</v>
      </c>
      <c r="B13" s="6">
        <v>4.6900000000000004</v>
      </c>
      <c r="C13" s="7">
        <f t="shared" si="0"/>
        <v>255.86353944562899</v>
      </c>
      <c r="D13" s="8">
        <f t="shared" si="1"/>
        <v>4.0511727078891253</v>
      </c>
      <c r="E13" s="9">
        <f t="shared" si="2"/>
        <v>2853.0833333333339</v>
      </c>
      <c r="F13" s="6">
        <v>1200</v>
      </c>
      <c r="G13" s="6">
        <v>19</v>
      </c>
    </row>
    <row r="14" spans="1:7" x14ac:dyDescent="0.25">
      <c r="A14" s="2" t="s">
        <v>68</v>
      </c>
      <c r="B14" s="6">
        <v>4.6900000000000004</v>
      </c>
      <c r="C14" s="7">
        <f t="shared" si="0"/>
        <v>283.58208955223876</v>
      </c>
      <c r="D14" s="8">
        <f t="shared" si="1"/>
        <v>3.624733475479744</v>
      </c>
      <c r="E14" s="9">
        <f t="shared" si="2"/>
        <v>2574.2105263157896</v>
      </c>
      <c r="F14" s="6">
        <v>1330</v>
      </c>
      <c r="G14" s="6">
        <v>17</v>
      </c>
    </row>
    <row r="15" spans="1:7" x14ac:dyDescent="0.25">
      <c r="A15" s="2" t="s">
        <v>69</v>
      </c>
      <c r="B15" s="6">
        <v>4.6900000000000004</v>
      </c>
      <c r="C15" s="7">
        <f t="shared" si="0"/>
        <v>289.97867803837948</v>
      </c>
      <c r="D15" s="8">
        <f t="shared" si="1"/>
        <v>3.624733475479744</v>
      </c>
      <c r="E15" s="9">
        <f t="shared" si="2"/>
        <v>2517.4264705882356</v>
      </c>
      <c r="F15" s="6">
        <v>1360</v>
      </c>
      <c r="G15" s="6">
        <v>17</v>
      </c>
    </row>
    <row r="16" spans="1:7" x14ac:dyDescent="0.25">
      <c r="A16" s="2" t="s">
        <v>70</v>
      </c>
      <c r="B16" s="6">
        <v>4.6900000000000004</v>
      </c>
      <c r="C16" s="7">
        <f t="shared" si="0"/>
        <v>296.37526652452021</v>
      </c>
      <c r="D16" s="8">
        <f t="shared" si="1"/>
        <v>4.2643923240938166</v>
      </c>
      <c r="E16" s="9">
        <f t="shared" si="2"/>
        <v>2463.0935251798564</v>
      </c>
      <c r="F16" s="6">
        <v>1390</v>
      </c>
      <c r="G16" s="6">
        <v>20</v>
      </c>
    </row>
    <row r="17" spans="1:7" x14ac:dyDescent="0.25">
      <c r="A17" s="2" t="s">
        <v>71</v>
      </c>
      <c r="B17" s="6">
        <v>4.6900000000000004</v>
      </c>
      <c r="C17" s="7">
        <f t="shared" si="0"/>
        <v>349.68017057569296</v>
      </c>
      <c r="D17" s="8">
        <f t="shared" si="1"/>
        <v>7.249466950959488</v>
      </c>
      <c r="E17" s="9">
        <f t="shared" si="2"/>
        <v>2087.6219512195125</v>
      </c>
      <c r="F17" s="6">
        <v>1640</v>
      </c>
      <c r="G17" s="6">
        <v>34</v>
      </c>
    </row>
    <row r="18" spans="1:7" x14ac:dyDescent="0.25">
      <c r="A18" s="2" t="s">
        <v>72</v>
      </c>
      <c r="B18" s="6">
        <v>4.6900000000000004</v>
      </c>
      <c r="C18" s="7">
        <f t="shared" si="0"/>
        <v>262.26012793176972</v>
      </c>
      <c r="D18" s="8">
        <f t="shared" si="1"/>
        <v>3.624733475479744</v>
      </c>
      <c r="E18" s="9">
        <f t="shared" si="2"/>
        <v>2783.4959349593501</v>
      </c>
      <c r="F18" s="6">
        <v>1230</v>
      </c>
      <c r="G18" s="6">
        <v>17</v>
      </c>
    </row>
    <row r="19" spans="1:7" x14ac:dyDescent="0.25">
      <c r="A19" s="2" t="s">
        <v>73</v>
      </c>
      <c r="B19" s="6">
        <v>4.6900000000000004</v>
      </c>
      <c r="C19" s="7">
        <f t="shared" si="0"/>
        <v>266.52452025586354</v>
      </c>
      <c r="D19" s="8">
        <f t="shared" si="1"/>
        <v>4.0511727078891253</v>
      </c>
      <c r="E19" s="9">
        <f t="shared" si="2"/>
        <v>2738.96</v>
      </c>
      <c r="F19" s="6">
        <v>1250</v>
      </c>
      <c r="G19" s="6">
        <v>19</v>
      </c>
    </row>
    <row r="20" spans="1:7" x14ac:dyDescent="0.25">
      <c r="A20" s="2" t="s">
        <v>74</v>
      </c>
      <c r="B20" s="6">
        <v>4.99</v>
      </c>
      <c r="C20" s="7">
        <f t="shared" si="0"/>
        <v>276.55310621242484</v>
      </c>
      <c r="D20" s="8">
        <f t="shared" si="1"/>
        <v>3.8076152304609217</v>
      </c>
      <c r="E20" s="9">
        <f t="shared" si="2"/>
        <v>2639.6376811594205</v>
      </c>
      <c r="F20" s="6">
        <v>1380</v>
      </c>
      <c r="G20" s="6">
        <v>19</v>
      </c>
    </row>
    <row r="21" spans="1:7" x14ac:dyDescent="0.25">
      <c r="A21" s="2" t="s">
        <v>75</v>
      </c>
      <c r="B21" s="6">
        <v>4.99</v>
      </c>
      <c r="C21" s="7">
        <f t="shared" si="0"/>
        <v>274.54909819639278</v>
      </c>
      <c r="D21" s="8">
        <f t="shared" si="1"/>
        <v>3.8076152304609217</v>
      </c>
      <c r="E21" s="9">
        <f t="shared" si="2"/>
        <v>2658.905109489051</v>
      </c>
      <c r="F21" s="6">
        <v>1370</v>
      </c>
      <c r="G21" s="6">
        <v>19</v>
      </c>
    </row>
    <row r="22" spans="1:7" x14ac:dyDescent="0.25">
      <c r="A22" s="2" t="s">
        <v>76</v>
      </c>
      <c r="B22" s="6">
        <v>4.99</v>
      </c>
      <c r="C22" s="7">
        <f t="shared" si="0"/>
        <v>248.49699398797594</v>
      </c>
      <c r="D22" s="8">
        <f t="shared" si="1"/>
        <v>3.8076152304609217</v>
      </c>
      <c r="E22" s="9">
        <f t="shared" si="2"/>
        <v>2937.661290322581</v>
      </c>
      <c r="F22" s="6">
        <v>1240</v>
      </c>
      <c r="G22" s="6">
        <v>19</v>
      </c>
    </row>
    <row r="23" spans="1:7" x14ac:dyDescent="0.25">
      <c r="A23" s="2" t="s">
        <v>77</v>
      </c>
      <c r="B23" s="6">
        <v>4.99</v>
      </c>
      <c r="C23" s="7">
        <f t="shared" si="0"/>
        <v>294.58917835671343</v>
      </c>
      <c r="D23" s="8">
        <f t="shared" si="1"/>
        <v>3.8076152304609217</v>
      </c>
      <c r="E23" s="9">
        <f t="shared" si="2"/>
        <v>2478.0272108843537</v>
      </c>
      <c r="F23" s="6">
        <v>1470</v>
      </c>
      <c r="G23" s="6">
        <v>19</v>
      </c>
    </row>
    <row r="24" spans="1:7" x14ac:dyDescent="0.25">
      <c r="A24" s="2" t="s">
        <v>78</v>
      </c>
      <c r="B24" s="6">
        <v>4.99</v>
      </c>
      <c r="C24" s="7">
        <f t="shared" si="0"/>
        <v>314.62925851703403</v>
      </c>
      <c r="D24" s="8">
        <f t="shared" si="1"/>
        <v>3.6072144288577155</v>
      </c>
      <c r="E24" s="9">
        <f t="shared" si="2"/>
        <v>2320.191082802548</v>
      </c>
      <c r="F24" s="6">
        <v>1570</v>
      </c>
      <c r="G24" s="6">
        <v>18</v>
      </c>
    </row>
    <row r="25" spans="1:7" x14ac:dyDescent="0.25">
      <c r="A25" s="2" t="s">
        <v>79</v>
      </c>
      <c r="B25" s="6">
        <v>4.99</v>
      </c>
      <c r="C25" s="7">
        <f t="shared" si="0"/>
        <v>374.749498997996</v>
      </c>
      <c r="D25" s="8">
        <f t="shared" si="1"/>
        <v>6.8136272545090177</v>
      </c>
      <c r="E25" s="9">
        <f t="shared" si="2"/>
        <v>1947.9679144385027</v>
      </c>
      <c r="F25" s="6">
        <v>1870</v>
      </c>
      <c r="G25" s="6">
        <v>34</v>
      </c>
    </row>
    <row r="26" spans="1:7" x14ac:dyDescent="0.25">
      <c r="A26" s="2" t="s">
        <v>80</v>
      </c>
      <c r="B26" s="6">
        <v>4.99</v>
      </c>
      <c r="C26" s="7">
        <f t="shared" si="0"/>
        <v>388.77755511022042</v>
      </c>
      <c r="D26" s="8">
        <f t="shared" si="1"/>
        <v>7.214428857715431</v>
      </c>
      <c r="E26" s="9">
        <f t="shared" si="2"/>
        <v>1877.6804123711343</v>
      </c>
      <c r="F26" s="6">
        <v>1940</v>
      </c>
      <c r="G26" s="6">
        <v>36</v>
      </c>
    </row>
    <row r="27" spans="1:7" x14ac:dyDescent="0.25">
      <c r="A27" s="2" t="s">
        <v>81</v>
      </c>
      <c r="B27" s="6">
        <v>4.99</v>
      </c>
      <c r="C27" s="7">
        <f t="shared" si="0"/>
        <v>298.59719438877755</v>
      </c>
      <c r="D27" s="8">
        <f t="shared" si="1"/>
        <v>4.2084168336673349</v>
      </c>
      <c r="E27" s="9">
        <f t="shared" si="2"/>
        <v>2444.7651006711412</v>
      </c>
      <c r="F27" s="6">
        <v>1490</v>
      </c>
      <c r="G27" s="6">
        <v>21</v>
      </c>
    </row>
    <row r="28" spans="1:7" x14ac:dyDescent="0.25">
      <c r="A28" s="2" t="s">
        <v>82</v>
      </c>
      <c r="B28" s="6">
        <v>4.99</v>
      </c>
      <c r="C28" s="7">
        <f t="shared" si="0"/>
        <v>266.53306613226454</v>
      </c>
      <c r="D28" s="8">
        <f t="shared" si="1"/>
        <v>3.8076152304609217</v>
      </c>
      <c r="E28" s="9">
        <f t="shared" si="2"/>
        <v>2738.8721804511279</v>
      </c>
      <c r="F28" s="6">
        <v>1330</v>
      </c>
      <c r="G28" s="6">
        <v>19</v>
      </c>
    </row>
    <row r="29" spans="1:7" x14ac:dyDescent="0.25">
      <c r="A29" s="2" t="s">
        <v>83</v>
      </c>
      <c r="B29" s="6">
        <v>2.19</v>
      </c>
      <c r="C29" s="7">
        <f t="shared" si="0"/>
        <v>228.31050228310502</v>
      </c>
      <c r="D29" s="8">
        <f t="shared" si="1"/>
        <v>2.7397260273972601</v>
      </c>
      <c r="E29" s="9">
        <f t="shared" si="2"/>
        <v>3197.4</v>
      </c>
      <c r="F29" s="6">
        <v>500</v>
      </c>
      <c r="G29" s="6">
        <v>6</v>
      </c>
    </row>
    <row r="30" spans="1:7" x14ac:dyDescent="0.25">
      <c r="A30" s="2" t="s">
        <v>84</v>
      </c>
      <c r="B30" s="6">
        <v>2.19</v>
      </c>
      <c r="C30" s="7">
        <f t="shared" si="0"/>
        <v>237.44292237442923</v>
      </c>
      <c r="D30" s="8">
        <f t="shared" si="1"/>
        <v>3.1963470319634704</v>
      </c>
      <c r="E30" s="9">
        <f t="shared" si="2"/>
        <v>3074.4230769230762</v>
      </c>
      <c r="F30" s="6">
        <v>520</v>
      </c>
      <c r="G30" s="6">
        <v>7</v>
      </c>
    </row>
    <row r="31" spans="1:7" x14ac:dyDescent="0.25">
      <c r="A31" s="2" t="s">
        <v>85</v>
      </c>
      <c r="B31" s="6">
        <v>2.19</v>
      </c>
      <c r="C31" s="7">
        <f t="shared" si="0"/>
        <v>232.87671232876713</v>
      </c>
      <c r="D31" s="8">
        <f t="shared" si="1"/>
        <v>2.7397260273972601</v>
      </c>
      <c r="E31" s="9">
        <f t="shared" si="2"/>
        <v>3134.705882352941</v>
      </c>
      <c r="F31" s="6">
        <v>510</v>
      </c>
      <c r="G31" s="6">
        <v>6</v>
      </c>
    </row>
    <row r="32" spans="1:7" x14ac:dyDescent="0.25">
      <c r="A32" s="2" t="s">
        <v>86</v>
      </c>
      <c r="B32" s="6">
        <v>2.19</v>
      </c>
      <c r="C32" s="7">
        <f t="shared" si="0"/>
        <v>200.91324200913243</v>
      </c>
      <c r="D32" s="8">
        <f t="shared" si="1"/>
        <v>2.7397260273972601</v>
      </c>
      <c r="E32" s="9">
        <f t="shared" si="2"/>
        <v>3633.4090909090905</v>
      </c>
      <c r="F32" s="6">
        <v>440</v>
      </c>
      <c r="G32" s="6">
        <v>6</v>
      </c>
    </row>
    <row r="33" spans="1:7" x14ac:dyDescent="0.25">
      <c r="A33" s="2" t="s">
        <v>88</v>
      </c>
      <c r="B33" s="6">
        <v>3.19</v>
      </c>
      <c r="C33" s="7">
        <f t="shared" si="0"/>
        <v>163.00940438871473</v>
      </c>
      <c r="D33" s="8">
        <f t="shared" si="1"/>
        <v>2.5078369905956115</v>
      </c>
      <c r="E33" s="9">
        <f t="shared" si="2"/>
        <v>4478.2692307692305</v>
      </c>
      <c r="F33" s="6">
        <v>520</v>
      </c>
      <c r="G33" s="6">
        <v>8</v>
      </c>
    </row>
    <row r="34" spans="1:7" x14ac:dyDescent="0.25">
      <c r="A34" s="2" t="s">
        <v>89</v>
      </c>
      <c r="B34" s="6">
        <v>3.19</v>
      </c>
      <c r="C34" s="7">
        <f t="shared" si="0"/>
        <v>166.14420062695925</v>
      </c>
      <c r="D34" s="8">
        <f t="shared" si="1"/>
        <v>2.1943573667711598</v>
      </c>
      <c r="E34" s="9">
        <f t="shared" si="2"/>
        <v>4393.7735849056608</v>
      </c>
      <c r="F34" s="6">
        <v>530</v>
      </c>
      <c r="G34" s="6">
        <v>7</v>
      </c>
    </row>
    <row r="35" spans="1:7" x14ac:dyDescent="0.25">
      <c r="A35" s="2" t="s">
        <v>90</v>
      </c>
      <c r="B35" s="6">
        <v>3.19</v>
      </c>
      <c r="C35" s="7">
        <f t="shared" si="0"/>
        <v>159.87460815047021</v>
      </c>
      <c r="D35" s="8">
        <f t="shared" si="1"/>
        <v>2.1943573667711598</v>
      </c>
      <c r="E35" s="9">
        <f t="shared" si="2"/>
        <v>4566.0784313725489</v>
      </c>
      <c r="F35" s="6">
        <v>510</v>
      </c>
      <c r="G35" s="6">
        <v>7</v>
      </c>
    </row>
    <row r="36" spans="1:7" x14ac:dyDescent="0.25">
      <c r="A36" s="2" t="s">
        <v>87</v>
      </c>
      <c r="B36" s="6">
        <v>1.99</v>
      </c>
      <c r="C36" s="7">
        <f t="shared" si="0"/>
        <v>190.95477386934672</v>
      </c>
      <c r="D36" s="8">
        <f t="shared" si="1"/>
        <v>3.0150753768844223</v>
      </c>
      <c r="E36" s="9">
        <f t="shared" si="2"/>
        <v>3822.894736842105</v>
      </c>
      <c r="F36" s="6">
        <v>380</v>
      </c>
      <c r="G36" s="6">
        <v>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2F787-1C4C-4085-95EA-38E7C72F3343}">
  <dimension ref="A1:G27"/>
  <sheetViews>
    <sheetView workbookViewId="0">
      <selection activeCell="H10" sqref="H10"/>
    </sheetView>
  </sheetViews>
  <sheetFormatPr defaultRowHeight="15" x14ac:dyDescent="0.25"/>
  <cols>
    <col min="1" max="1" width="31" bestFit="1" customWidth="1"/>
    <col min="2" max="2" width="15.140625" bestFit="1" customWidth="1"/>
    <col min="3" max="3" width="17.42578125" bestFit="1" customWidth="1"/>
    <col min="4" max="4" width="16.7109375" bestFit="1" customWidth="1"/>
    <col min="5" max="5" width="19.28515625" bestFit="1" customWidth="1"/>
  </cols>
  <sheetData>
    <row r="1" spans="1:7" x14ac:dyDescent="0.25">
      <c r="A1" s="3" t="s">
        <v>97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 t="s">
        <v>91</v>
      </c>
      <c r="B2" s="6">
        <v>3.19</v>
      </c>
      <c r="C2" s="7">
        <f>(F2/B2)</f>
        <v>153.6050156739812</v>
      </c>
      <c r="D2" s="10">
        <f>(G2/B2)</f>
        <v>0</v>
      </c>
      <c r="E2" s="9">
        <f>(((B2/F2)*2000)*365)</f>
        <v>4752.4489795918371</v>
      </c>
      <c r="F2" s="6">
        <v>490</v>
      </c>
      <c r="G2" s="6">
        <v>0</v>
      </c>
    </row>
    <row r="3" spans="1:7" x14ac:dyDescent="0.25">
      <c r="A3" s="2" t="s">
        <v>92</v>
      </c>
      <c r="B3" s="6">
        <v>3.19</v>
      </c>
      <c r="C3" s="7">
        <f t="shared" ref="C3:C27" si="0">(F3/B3)</f>
        <v>9.4043887147335425</v>
      </c>
      <c r="D3" s="10">
        <f t="shared" ref="D3:D27" si="1">(G3/B3)</f>
        <v>0</v>
      </c>
      <c r="E3" s="9">
        <f t="shared" ref="E3:E27" si="2">(((B3/F3)*2000)*365)</f>
        <v>77623.333333333328</v>
      </c>
      <c r="F3" s="6">
        <v>30</v>
      </c>
      <c r="G3" s="6">
        <v>0</v>
      </c>
    </row>
    <row r="4" spans="1:7" x14ac:dyDescent="0.25">
      <c r="A4" s="2" t="s">
        <v>93</v>
      </c>
      <c r="B4" s="6">
        <v>3.19</v>
      </c>
      <c r="C4" s="7">
        <f t="shared" si="0"/>
        <v>141.06583072100312</v>
      </c>
      <c r="D4" s="10">
        <f t="shared" si="1"/>
        <v>0</v>
      </c>
      <c r="E4" s="9">
        <f t="shared" si="2"/>
        <v>5174.8888888888887</v>
      </c>
      <c r="F4" s="6">
        <v>450</v>
      </c>
      <c r="G4" s="6">
        <v>0</v>
      </c>
    </row>
    <row r="5" spans="1:7" x14ac:dyDescent="0.25">
      <c r="A5" s="2" t="s">
        <v>94</v>
      </c>
      <c r="B5" s="6">
        <v>3.19</v>
      </c>
      <c r="C5" s="7">
        <f t="shared" si="0"/>
        <v>153.6050156739812</v>
      </c>
      <c r="D5" s="10">
        <f t="shared" si="1"/>
        <v>0</v>
      </c>
      <c r="E5" s="9">
        <f t="shared" si="2"/>
        <v>4752.4489795918371</v>
      </c>
      <c r="F5" s="6">
        <v>490</v>
      </c>
      <c r="G5" s="6">
        <v>0</v>
      </c>
    </row>
    <row r="6" spans="1:7" x14ac:dyDescent="0.25">
      <c r="A6" s="2" t="s">
        <v>95</v>
      </c>
      <c r="B6" s="6">
        <v>3.19</v>
      </c>
      <c r="C6" s="7">
        <f t="shared" si="0"/>
        <v>112.85266457680251</v>
      </c>
      <c r="D6" s="10">
        <f t="shared" si="1"/>
        <v>0</v>
      </c>
      <c r="E6" s="9">
        <f t="shared" si="2"/>
        <v>6468.6111111111104</v>
      </c>
      <c r="F6" s="6">
        <v>360</v>
      </c>
      <c r="G6" s="6">
        <v>0</v>
      </c>
    </row>
    <row r="7" spans="1:7" x14ac:dyDescent="0.25">
      <c r="A7" s="2" t="s">
        <v>96</v>
      </c>
      <c r="B7" s="6">
        <v>3.19</v>
      </c>
      <c r="C7" s="7">
        <f t="shared" si="0"/>
        <v>4.7021943573667713</v>
      </c>
      <c r="D7" s="10">
        <f t="shared" si="1"/>
        <v>0</v>
      </c>
      <c r="E7" s="9">
        <f t="shared" si="2"/>
        <v>155246.66666666666</v>
      </c>
      <c r="F7" s="6">
        <v>15</v>
      </c>
      <c r="G7" s="6">
        <v>0</v>
      </c>
    </row>
    <row r="8" spans="1:7" x14ac:dyDescent="0.25">
      <c r="A8" s="2" t="s">
        <v>98</v>
      </c>
      <c r="B8" s="6">
        <v>3.69</v>
      </c>
      <c r="C8" s="7">
        <f t="shared" si="0"/>
        <v>146.34146341463415</v>
      </c>
      <c r="D8" s="10">
        <f t="shared" si="1"/>
        <v>0</v>
      </c>
      <c r="E8" s="9">
        <f t="shared" si="2"/>
        <v>4988.3333333333339</v>
      </c>
      <c r="F8" s="6">
        <v>540</v>
      </c>
      <c r="G8" s="6">
        <v>0</v>
      </c>
    </row>
    <row r="9" spans="1:7" x14ac:dyDescent="0.25">
      <c r="A9" s="2" t="s">
        <v>99</v>
      </c>
      <c r="B9" s="6">
        <v>3.59</v>
      </c>
      <c r="C9" s="7">
        <f t="shared" si="0"/>
        <v>167.13091922005572</v>
      </c>
      <c r="D9" s="10">
        <f t="shared" si="1"/>
        <v>0</v>
      </c>
      <c r="E9" s="9">
        <f t="shared" si="2"/>
        <v>4367.833333333333</v>
      </c>
      <c r="F9" s="6">
        <v>600</v>
      </c>
      <c r="G9" s="6">
        <v>0</v>
      </c>
    </row>
    <row r="10" spans="1:7" x14ac:dyDescent="0.25">
      <c r="A10" s="2" t="s">
        <v>100</v>
      </c>
      <c r="B10" s="6">
        <v>3.59</v>
      </c>
      <c r="C10" s="7">
        <f t="shared" si="0"/>
        <v>167.13091922005572</v>
      </c>
      <c r="D10" s="10">
        <f t="shared" si="1"/>
        <v>0</v>
      </c>
      <c r="E10" s="9">
        <f t="shared" si="2"/>
        <v>4367.833333333333</v>
      </c>
      <c r="F10" s="6">
        <v>600</v>
      </c>
      <c r="G10" s="6">
        <v>0</v>
      </c>
    </row>
    <row r="11" spans="1:7" x14ac:dyDescent="0.25">
      <c r="A11" s="2" t="s">
        <v>101</v>
      </c>
      <c r="B11" s="6">
        <v>2.69</v>
      </c>
      <c r="C11" s="7">
        <f t="shared" si="0"/>
        <v>133.8289962825279</v>
      </c>
      <c r="D11" s="10">
        <f t="shared" si="1"/>
        <v>0</v>
      </c>
      <c r="E11" s="9">
        <f t="shared" si="2"/>
        <v>5454.7222222222226</v>
      </c>
      <c r="F11" s="6">
        <v>360</v>
      </c>
      <c r="G11" s="6">
        <v>0</v>
      </c>
    </row>
    <row r="12" spans="1:7" x14ac:dyDescent="0.25">
      <c r="A12" s="2" t="s">
        <v>102</v>
      </c>
      <c r="B12" s="6">
        <v>2.69</v>
      </c>
      <c r="C12" s="7">
        <f t="shared" si="0"/>
        <v>0</v>
      </c>
      <c r="D12" s="10">
        <f t="shared" si="1"/>
        <v>0</v>
      </c>
      <c r="E12" s="9">
        <v>0</v>
      </c>
      <c r="F12" s="6">
        <v>0</v>
      </c>
      <c r="G12" s="6">
        <v>0</v>
      </c>
    </row>
    <row r="13" spans="1:7" x14ac:dyDescent="0.25">
      <c r="A13" s="2" t="s">
        <v>103</v>
      </c>
      <c r="B13" s="6">
        <v>2.69</v>
      </c>
      <c r="C13" s="7">
        <f t="shared" si="0"/>
        <v>0</v>
      </c>
      <c r="D13" s="10">
        <f t="shared" si="1"/>
        <v>0</v>
      </c>
      <c r="E13" s="9">
        <v>0</v>
      </c>
      <c r="F13" s="6">
        <v>0</v>
      </c>
      <c r="G13" s="6">
        <v>0</v>
      </c>
    </row>
    <row r="14" spans="1:7" x14ac:dyDescent="0.25">
      <c r="A14" s="2" t="s">
        <v>104</v>
      </c>
      <c r="B14" s="6">
        <v>2.69</v>
      </c>
      <c r="C14" s="7">
        <f t="shared" si="0"/>
        <v>122.67657992565056</v>
      </c>
      <c r="D14" s="10">
        <f t="shared" si="1"/>
        <v>0</v>
      </c>
      <c r="E14" s="9">
        <f t="shared" si="2"/>
        <v>5950.6060606060601</v>
      </c>
      <c r="F14" s="6">
        <v>330</v>
      </c>
      <c r="G14" s="6">
        <v>0</v>
      </c>
    </row>
    <row r="15" spans="1:7" x14ac:dyDescent="0.25">
      <c r="A15" s="2" t="s">
        <v>105</v>
      </c>
      <c r="B15" s="6">
        <v>2.69</v>
      </c>
      <c r="C15" s="7">
        <f t="shared" si="0"/>
        <v>0</v>
      </c>
      <c r="D15" s="10">
        <f t="shared" si="1"/>
        <v>0</v>
      </c>
      <c r="E15" s="9">
        <v>0</v>
      </c>
      <c r="F15" s="6">
        <v>0</v>
      </c>
      <c r="G15" s="6">
        <v>0</v>
      </c>
    </row>
    <row r="16" spans="1:7" x14ac:dyDescent="0.25">
      <c r="A16" s="2" t="s">
        <v>106</v>
      </c>
      <c r="B16" s="6">
        <v>2.69</v>
      </c>
      <c r="C16" s="7">
        <f t="shared" si="0"/>
        <v>148.69888475836433</v>
      </c>
      <c r="D16" s="10">
        <f t="shared" si="1"/>
        <v>0</v>
      </c>
      <c r="E16" s="9">
        <f t="shared" si="2"/>
        <v>4909.25</v>
      </c>
      <c r="F16" s="6">
        <v>400</v>
      </c>
      <c r="G16" s="6">
        <v>0</v>
      </c>
    </row>
    <row r="17" spans="1:7" x14ac:dyDescent="0.25">
      <c r="A17" s="2" t="s">
        <v>107</v>
      </c>
      <c r="B17" s="6">
        <v>2.69</v>
      </c>
      <c r="C17" s="7">
        <f t="shared" si="0"/>
        <v>130.11152416356879</v>
      </c>
      <c r="D17" s="10">
        <f t="shared" si="1"/>
        <v>0</v>
      </c>
      <c r="E17" s="9">
        <f t="shared" si="2"/>
        <v>5610.5714285714284</v>
      </c>
      <c r="F17" s="6">
        <v>350</v>
      </c>
      <c r="G17" s="6">
        <v>0</v>
      </c>
    </row>
    <row r="18" spans="1:7" x14ac:dyDescent="0.25">
      <c r="A18" s="2" t="s">
        <v>108</v>
      </c>
      <c r="B18" s="6">
        <v>2.69</v>
      </c>
      <c r="C18" s="7">
        <f t="shared" si="0"/>
        <v>3.7174721189591078</v>
      </c>
      <c r="D18" s="10">
        <f t="shared" si="1"/>
        <v>0</v>
      </c>
      <c r="E18" s="9">
        <f t="shared" si="2"/>
        <v>196370</v>
      </c>
      <c r="F18" s="6">
        <v>10</v>
      </c>
      <c r="G18" s="6">
        <v>0</v>
      </c>
    </row>
    <row r="19" spans="1:7" x14ac:dyDescent="0.25">
      <c r="A19" s="2" t="s">
        <v>109</v>
      </c>
      <c r="B19" s="6">
        <v>2.69</v>
      </c>
      <c r="C19" s="7">
        <f t="shared" si="0"/>
        <v>141.26394052044611</v>
      </c>
      <c r="D19" s="10">
        <f t="shared" si="1"/>
        <v>0</v>
      </c>
      <c r="E19" s="9">
        <f t="shared" si="2"/>
        <v>5167.6315789473683</v>
      </c>
      <c r="F19" s="6">
        <v>380</v>
      </c>
      <c r="G19" s="6">
        <v>0</v>
      </c>
    </row>
    <row r="20" spans="1:7" x14ac:dyDescent="0.25">
      <c r="A20" s="2" t="s">
        <v>110</v>
      </c>
      <c r="B20" s="6">
        <v>2.69</v>
      </c>
      <c r="C20" s="7">
        <f t="shared" si="0"/>
        <v>141.26394052044611</v>
      </c>
      <c r="D20" s="10">
        <f t="shared" si="1"/>
        <v>0</v>
      </c>
      <c r="E20" s="9">
        <f t="shared" si="2"/>
        <v>5167.6315789473683</v>
      </c>
      <c r="F20" s="6">
        <v>380</v>
      </c>
      <c r="G20" s="6">
        <v>0</v>
      </c>
    </row>
    <row r="21" spans="1:7" x14ac:dyDescent="0.25">
      <c r="A21" s="2" t="s">
        <v>111</v>
      </c>
      <c r="B21" s="6">
        <v>2.69</v>
      </c>
      <c r="C21" s="7">
        <f t="shared" si="0"/>
        <v>85.501858736059475</v>
      </c>
      <c r="D21" s="10">
        <f t="shared" si="1"/>
        <v>0</v>
      </c>
      <c r="E21" s="9">
        <f t="shared" si="2"/>
        <v>8537.826086956522</v>
      </c>
      <c r="F21" s="6">
        <v>230</v>
      </c>
      <c r="G21" s="6">
        <v>0</v>
      </c>
    </row>
    <row r="22" spans="1:7" x14ac:dyDescent="0.25">
      <c r="A22" s="2" t="s">
        <v>112</v>
      </c>
      <c r="B22" s="6">
        <v>2.69</v>
      </c>
      <c r="C22" s="7">
        <f t="shared" si="0"/>
        <v>141.26394052044611</v>
      </c>
      <c r="D22" s="10">
        <f t="shared" si="1"/>
        <v>0</v>
      </c>
      <c r="E22" s="9">
        <f t="shared" si="2"/>
        <v>5167.6315789473683</v>
      </c>
      <c r="F22" s="6">
        <v>380</v>
      </c>
      <c r="G22" s="6">
        <v>0</v>
      </c>
    </row>
    <row r="23" spans="1:7" x14ac:dyDescent="0.25">
      <c r="A23" s="2" t="s">
        <v>113</v>
      </c>
      <c r="B23" s="6">
        <v>2.69</v>
      </c>
      <c r="C23" s="7">
        <f t="shared" si="0"/>
        <v>0</v>
      </c>
      <c r="D23" s="10">
        <f t="shared" si="1"/>
        <v>0</v>
      </c>
      <c r="E23" s="9">
        <v>0</v>
      </c>
      <c r="F23" s="6">
        <v>0</v>
      </c>
      <c r="G23" s="6">
        <v>0</v>
      </c>
    </row>
    <row r="24" spans="1:7" x14ac:dyDescent="0.25">
      <c r="A24" s="2" t="s">
        <v>114</v>
      </c>
      <c r="B24" s="6">
        <v>2.69</v>
      </c>
      <c r="C24" s="7">
        <f t="shared" si="0"/>
        <v>3.7174721189591078</v>
      </c>
      <c r="D24" s="10">
        <f t="shared" si="1"/>
        <v>0</v>
      </c>
      <c r="E24" s="9">
        <f t="shared" si="2"/>
        <v>196370</v>
      </c>
      <c r="F24" s="6">
        <v>10</v>
      </c>
      <c r="G24" s="6">
        <v>0</v>
      </c>
    </row>
    <row r="25" spans="1:7" x14ac:dyDescent="0.25">
      <c r="A25" s="2" t="s">
        <v>115</v>
      </c>
      <c r="B25" s="6">
        <v>2.69</v>
      </c>
      <c r="C25" s="7">
        <f t="shared" si="0"/>
        <v>133.8289962825279</v>
      </c>
      <c r="D25" s="10">
        <f t="shared" si="1"/>
        <v>0</v>
      </c>
      <c r="E25" s="9">
        <f t="shared" si="2"/>
        <v>5454.7222222222226</v>
      </c>
      <c r="F25" s="6">
        <v>360</v>
      </c>
      <c r="G25" s="6">
        <v>0</v>
      </c>
    </row>
    <row r="26" spans="1:7" x14ac:dyDescent="0.25">
      <c r="A26" s="2" t="s">
        <v>116</v>
      </c>
      <c r="B26" s="6">
        <v>2.69</v>
      </c>
      <c r="C26" s="7">
        <f t="shared" si="0"/>
        <v>85.501858736059475</v>
      </c>
      <c r="D26" s="10">
        <f t="shared" si="1"/>
        <v>0</v>
      </c>
      <c r="E26" s="9">
        <f t="shared" si="2"/>
        <v>8537.826086956522</v>
      </c>
      <c r="F26" s="6">
        <v>230</v>
      </c>
      <c r="G26" s="6">
        <v>0</v>
      </c>
    </row>
    <row r="27" spans="1:7" x14ac:dyDescent="0.25">
      <c r="A27" s="2" t="s">
        <v>117</v>
      </c>
      <c r="B27" s="6">
        <v>2.99</v>
      </c>
      <c r="C27" s="7">
        <f t="shared" si="0"/>
        <v>133.7792642140468</v>
      </c>
      <c r="D27" s="10">
        <f t="shared" si="1"/>
        <v>0</v>
      </c>
      <c r="E27" s="9">
        <f t="shared" si="2"/>
        <v>5456.75</v>
      </c>
      <c r="F27" s="6">
        <v>400</v>
      </c>
      <c r="G27" s="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C4C2-4745-496B-A56C-190EAEBCEEBB}">
  <dimension ref="A1:G27"/>
  <sheetViews>
    <sheetView workbookViewId="0"/>
  </sheetViews>
  <sheetFormatPr defaultRowHeight="15" x14ac:dyDescent="0.25"/>
  <cols>
    <col min="1" max="1" width="40.85546875" bestFit="1" customWidth="1"/>
    <col min="2" max="2" width="15.140625" bestFit="1" customWidth="1"/>
    <col min="3" max="3" width="17.42578125" bestFit="1" customWidth="1"/>
    <col min="4" max="4" width="16.7109375" bestFit="1" customWidth="1"/>
    <col min="5" max="5" width="19.28515625" bestFit="1" customWidth="1"/>
  </cols>
  <sheetData>
    <row r="1" spans="1:7" x14ac:dyDescent="0.25">
      <c r="A1" s="3" t="s">
        <v>125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 t="s">
        <v>118</v>
      </c>
      <c r="B2" s="6">
        <v>3.59</v>
      </c>
      <c r="C2" s="7">
        <f>(F2/B2)</f>
        <v>328.69080779944289</v>
      </c>
      <c r="D2" s="10">
        <v>0</v>
      </c>
      <c r="E2" s="11">
        <f>(((B2/F2)*2000)*365)</f>
        <v>2220.9322033898306</v>
      </c>
      <c r="F2" s="6">
        <f>540+320+320</f>
        <v>1180</v>
      </c>
      <c r="G2" s="6">
        <v>0</v>
      </c>
    </row>
    <row r="3" spans="1:7" x14ac:dyDescent="0.25">
      <c r="A3" s="2" t="s">
        <v>119</v>
      </c>
      <c r="B3" s="6">
        <v>3.49</v>
      </c>
      <c r="C3" s="7">
        <f t="shared" ref="C3:C27" si="0">(F3/B3)</f>
        <v>180.51575931232091</v>
      </c>
      <c r="D3" s="10">
        <v>0</v>
      </c>
      <c r="E3" s="11">
        <f t="shared" ref="E3:E27" si="1">(((B3/F3)*2000)*365)</f>
        <v>4043.968253968254</v>
      </c>
      <c r="F3" s="6">
        <f>540+90</f>
        <v>630</v>
      </c>
      <c r="G3" s="6">
        <v>0</v>
      </c>
    </row>
    <row r="4" spans="1:7" x14ac:dyDescent="0.25">
      <c r="A4" s="2" t="s">
        <v>120</v>
      </c>
      <c r="B4" s="6">
        <v>3.19</v>
      </c>
      <c r="C4" s="7">
        <f t="shared" si="0"/>
        <v>269.59247648902823</v>
      </c>
      <c r="D4" s="10">
        <v>0</v>
      </c>
      <c r="E4" s="11">
        <f t="shared" si="1"/>
        <v>2707.7906976744184</v>
      </c>
      <c r="F4" s="6">
        <f>540+320</f>
        <v>860</v>
      </c>
      <c r="G4" s="6">
        <v>0</v>
      </c>
    </row>
    <row r="5" spans="1:7" x14ac:dyDescent="0.25">
      <c r="A5" s="2" t="s">
        <v>121</v>
      </c>
      <c r="B5" s="6"/>
      <c r="C5" s="7"/>
      <c r="D5" s="10">
        <v>0</v>
      </c>
      <c r="E5" s="11"/>
      <c r="F5" s="6">
        <v>540</v>
      </c>
      <c r="G5" s="6">
        <v>0</v>
      </c>
    </row>
    <row r="6" spans="1:7" x14ac:dyDescent="0.25">
      <c r="A6" s="2" t="s">
        <v>122</v>
      </c>
      <c r="B6" s="6">
        <v>0.5</v>
      </c>
      <c r="C6" s="7">
        <f t="shared" si="0"/>
        <v>560</v>
      </c>
      <c r="D6" s="10">
        <v>0</v>
      </c>
      <c r="E6" s="11">
        <f t="shared" si="1"/>
        <v>1303.5714285714284</v>
      </c>
      <c r="F6" s="6">
        <v>280</v>
      </c>
      <c r="G6" s="6">
        <v>0</v>
      </c>
    </row>
    <row r="7" spans="1:7" x14ac:dyDescent="0.25">
      <c r="A7" s="2" t="s">
        <v>123</v>
      </c>
      <c r="B7" s="6">
        <v>0.5</v>
      </c>
      <c r="C7" s="7">
        <f t="shared" si="0"/>
        <v>640</v>
      </c>
      <c r="D7" s="10">
        <v>0</v>
      </c>
      <c r="E7" s="11">
        <f t="shared" si="1"/>
        <v>1140.625</v>
      </c>
      <c r="F7" s="6">
        <v>320</v>
      </c>
      <c r="G7" s="6">
        <v>0</v>
      </c>
    </row>
    <row r="8" spans="1:7" x14ac:dyDescent="0.25">
      <c r="A8" s="2" t="s">
        <v>124</v>
      </c>
      <c r="B8" s="6">
        <v>0.5</v>
      </c>
      <c r="C8" s="7">
        <f t="shared" si="0"/>
        <v>560</v>
      </c>
      <c r="D8" s="10">
        <v>0</v>
      </c>
      <c r="E8" s="11">
        <f t="shared" si="1"/>
        <v>1303.5714285714284</v>
      </c>
      <c r="F8" s="6">
        <v>280</v>
      </c>
      <c r="G8" s="6">
        <v>0</v>
      </c>
    </row>
    <row r="9" spans="1:7" x14ac:dyDescent="0.25">
      <c r="A9" s="2" t="s">
        <v>126</v>
      </c>
      <c r="B9" s="6">
        <v>0.35</v>
      </c>
      <c r="C9" s="7">
        <f t="shared" si="0"/>
        <v>28.571428571428573</v>
      </c>
      <c r="D9" s="10">
        <v>0</v>
      </c>
      <c r="E9" s="11">
        <f t="shared" si="1"/>
        <v>25549.999999999996</v>
      </c>
      <c r="F9" s="6">
        <v>10</v>
      </c>
      <c r="G9" s="6">
        <v>0</v>
      </c>
    </row>
    <row r="10" spans="1:7" x14ac:dyDescent="0.25">
      <c r="A10" s="2" t="s">
        <v>127</v>
      </c>
      <c r="B10" s="6">
        <v>0.35</v>
      </c>
      <c r="C10" s="7">
        <f t="shared" si="0"/>
        <v>257.14285714285717</v>
      </c>
      <c r="D10" s="10">
        <v>0</v>
      </c>
      <c r="E10" s="11">
        <f t="shared" si="1"/>
        <v>2838.8888888888887</v>
      </c>
      <c r="F10" s="6">
        <v>90</v>
      </c>
      <c r="G10" s="6">
        <v>0</v>
      </c>
    </row>
    <row r="11" spans="1:7" x14ac:dyDescent="0.25">
      <c r="A11" s="2" t="s">
        <v>128</v>
      </c>
      <c r="B11" s="6">
        <v>0.35</v>
      </c>
      <c r="C11" s="7">
        <f t="shared" si="0"/>
        <v>14.285714285714286</v>
      </c>
      <c r="D11" s="10">
        <v>0</v>
      </c>
      <c r="E11" s="11">
        <f t="shared" si="1"/>
        <v>51099.999999999993</v>
      </c>
      <c r="F11" s="6">
        <v>5</v>
      </c>
      <c r="G11" s="6">
        <v>0</v>
      </c>
    </row>
    <row r="12" spans="1:7" x14ac:dyDescent="0.25">
      <c r="A12" s="2" t="s">
        <v>129</v>
      </c>
      <c r="B12" s="6">
        <v>0.15</v>
      </c>
      <c r="C12" s="7">
        <f t="shared" si="0"/>
        <v>800</v>
      </c>
      <c r="D12" s="10">
        <v>0</v>
      </c>
      <c r="E12" s="11">
        <f t="shared" si="1"/>
        <v>912.5</v>
      </c>
      <c r="F12" s="6">
        <v>120</v>
      </c>
      <c r="G12" s="6">
        <v>0</v>
      </c>
    </row>
    <row r="13" spans="1:7" x14ac:dyDescent="0.25">
      <c r="A13" s="2" t="s">
        <v>130</v>
      </c>
      <c r="B13" s="6">
        <v>0.15</v>
      </c>
      <c r="C13" s="7">
        <f t="shared" si="0"/>
        <v>866.66666666666674</v>
      </c>
      <c r="D13" s="10">
        <v>0</v>
      </c>
      <c r="E13" s="11">
        <f t="shared" si="1"/>
        <v>842.30769230769226</v>
      </c>
      <c r="F13" s="6">
        <v>130</v>
      </c>
      <c r="G13" s="6">
        <v>0</v>
      </c>
    </row>
    <row r="14" spans="1:7" x14ac:dyDescent="0.25">
      <c r="A14" s="2" t="s">
        <v>131</v>
      </c>
      <c r="B14" s="6">
        <v>0.15</v>
      </c>
      <c r="C14" s="7">
        <f t="shared" si="0"/>
        <v>600</v>
      </c>
      <c r="D14" s="10">
        <v>0</v>
      </c>
      <c r="E14" s="11">
        <f t="shared" si="1"/>
        <v>1216.6666666666665</v>
      </c>
      <c r="F14" s="6">
        <v>90</v>
      </c>
      <c r="G14" s="6">
        <v>0</v>
      </c>
    </row>
    <row r="15" spans="1:7" x14ac:dyDescent="0.25">
      <c r="A15" s="2" t="s">
        <v>132</v>
      </c>
      <c r="B15" s="6">
        <v>0.15</v>
      </c>
      <c r="C15" s="7">
        <f t="shared" si="0"/>
        <v>2133.3333333333335</v>
      </c>
      <c r="D15" s="10">
        <v>0</v>
      </c>
      <c r="E15" s="11">
        <f t="shared" si="1"/>
        <v>342.1875</v>
      </c>
      <c r="F15" s="6">
        <v>320</v>
      </c>
      <c r="G15" s="6">
        <v>0</v>
      </c>
    </row>
    <row r="16" spans="1:7" x14ac:dyDescent="0.25">
      <c r="A16" s="2" t="s">
        <v>133</v>
      </c>
      <c r="B16" s="6">
        <v>0.15</v>
      </c>
      <c r="C16" s="7">
        <f t="shared" si="0"/>
        <v>333.33333333333337</v>
      </c>
      <c r="D16" s="10">
        <v>0</v>
      </c>
      <c r="E16" s="11">
        <f t="shared" si="1"/>
        <v>2190</v>
      </c>
      <c r="F16" s="6">
        <v>50</v>
      </c>
      <c r="G16" s="6">
        <v>0</v>
      </c>
    </row>
    <row r="17" spans="1:7" x14ac:dyDescent="0.25">
      <c r="A17" s="2" t="s">
        <v>134</v>
      </c>
      <c r="B17" s="6">
        <v>0.15</v>
      </c>
      <c r="C17" s="7">
        <f t="shared" si="0"/>
        <v>600</v>
      </c>
      <c r="D17" s="10">
        <v>0</v>
      </c>
      <c r="E17" s="11">
        <f t="shared" si="1"/>
        <v>1216.6666666666665</v>
      </c>
      <c r="F17" s="6">
        <v>90</v>
      </c>
      <c r="G17" s="6">
        <v>0</v>
      </c>
    </row>
    <row r="18" spans="1:7" x14ac:dyDescent="0.25">
      <c r="A18" s="2" t="s">
        <v>135</v>
      </c>
      <c r="B18" s="6">
        <v>0.15</v>
      </c>
      <c r="C18" s="7">
        <f t="shared" si="0"/>
        <v>333.33333333333337</v>
      </c>
      <c r="D18" s="10">
        <v>0</v>
      </c>
      <c r="E18" s="11">
        <f t="shared" si="1"/>
        <v>2190</v>
      </c>
      <c r="F18" s="6">
        <v>50</v>
      </c>
      <c r="G18" s="6">
        <v>0</v>
      </c>
    </row>
    <row r="19" spans="1:7" x14ac:dyDescent="0.25">
      <c r="A19" s="2" t="s">
        <v>136</v>
      </c>
      <c r="B19" s="6">
        <v>0.15</v>
      </c>
      <c r="C19" s="7">
        <f t="shared" si="0"/>
        <v>333.33333333333337</v>
      </c>
      <c r="D19" s="10">
        <v>0</v>
      </c>
      <c r="E19" s="11">
        <f t="shared" si="1"/>
        <v>2190</v>
      </c>
      <c r="F19" s="6">
        <v>50</v>
      </c>
      <c r="G19" s="6">
        <v>0</v>
      </c>
    </row>
    <row r="20" spans="1:7" x14ac:dyDescent="0.25">
      <c r="A20" s="2" t="s">
        <v>137</v>
      </c>
      <c r="B20" s="6">
        <v>0.15</v>
      </c>
      <c r="C20" s="7">
        <f t="shared" si="0"/>
        <v>400</v>
      </c>
      <c r="D20" s="10">
        <v>0</v>
      </c>
      <c r="E20" s="11">
        <f t="shared" si="1"/>
        <v>1825</v>
      </c>
      <c r="F20" s="6">
        <v>60</v>
      </c>
      <c r="G20" s="6">
        <v>0</v>
      </c>
    </row>
    <row r="21" spans="1:7" x14ac:dyDescent="0.25">
      <c r="A21" s="2" t="s">
        <v>138</v>
      </c>
      <c r="B21" s="6">
        <v>0.15</v>
      </c>
      <c r="C21" s="7">
        <f t="shared" si="0"/>
        <v>300</v>
      </c>
      <c r="D21" s="10">
        <v>0</v>
      </c>
      <c r="E21" s="11">
        <f t="shared" si="1"/>
        <v>2433.333333333333</v>
      </c>
      <c r="F21" s="6">
        <v>45</v>
      </c>
      <c r="G21" s="6">
        <v>0</v>
      </c>
    </row>
    <row r="22" spans="1:7" x14ac:dyDescent="0.25">
      <c r="A22" s="2" t="s">
        <v>139</v>
      </c>
      <c r="B22" s="6">
        <v>0.15</v>
      </c>
      <c r="C22" s="7">
        <f t="shared" si="0"/>
        <v>600</v>
      </c>
      <c r="D22" s="10">
        <v>0</v>
      </c>
      <c r="E22" s="11">
        <f t="shared" si="1"/>
        <v>1216.6666666666665</v>
      </c>
      <c r="F22" s="6">
        <v>90</v>
      </c>
      <c r="G22" s="6">
        <v>0</v>
      </c>
    </row>
    <row r="23" spans="1:7" x14ac:dyDescent="0.25">
      <c r="A23" s="2" t="s">
        <v>140</v>
      </c>
      <c r="B23" s="6">
        <v>0.15</v>
      </c>
      <c r="C23" s="7">
        <f t="shared" si="0"/>
        <v>0</v>
      </c>
      <c r="D23" s="10">
        <v>0</v>
      </c>
      <c r="E23" s="11">
        <v>0</v>
      </c>
      <c r="F23" s="6">
        <v>0</v>
      </c>
      <c r="G23" s="6">
        <v>0</v>
      </c>
    </row>
    <row r="24" spans="1:7" x14ac:dyDescent="0.25">
      <c r="A24" s="2" t="s">
        <v>141</v>
      </c>
      <c r="B24" s="6">
        <v>0.15</v>
      </c>
      <c r="C24" s="7">
        <f t="shared" si="0"/>
        <v>0</v>
      </c>
      <c r="D24" s="10">
        <v>0</v>
      </c>
      <c r="E24" s="11">
        <v>0</v>
      </c>
      <c r="F24" s="6">
        <v>0</v>
      </c>
      <c r="G24" s="6">
        <v>0</v>
      </c>
    </row>
    <row r="25" spans="1:7" x14ac:dyDescent="0.25">
      <c r="A25" s="2" t="s">
        <v>142</v>
      </c>
      <c r="B25" s="6">
        <v>0.15</v>
      </c>
      <c r="C25" s="7">
        <f t="shared" si="0"/>
        <v>33.333333333333336</v>
      </c>
      <c r="D25" s="10">
        <v>0</v>
      </c>
      <c r="E25" s="11">
        <f t="shared" si="1"/>
        <v>21900</v>
      </c>
      <c r="F25" s="6">
        <v>5</v>
      </c>
      <c r="G25" s="6">
        <v>0</v>
      </c>
    </row>
    <row r="26" spans="1:7" x14ac:dyDescent="0.25">
      <c r="A26" s="2" t="s">
        <v>143</v>
      </c>
      <c r="B26" s="6">
        <v>0.15</v>
      </c>
      <c r="C26" s="7">
        <f t="shared" si="0"/>
        <v>66.666666666666671</v>
      </c>
      <c r="D26" s="10">
        <v>0</v>
      </c>
      <c r="E26" s="11">
        <f t="shared" si="1"/>
        <v>10950</v>
      </c>
      <c r="F26" s="6">
        <v>10</v>
      </c>
      <c r="G26" s="6">
        <v>0</v>
      </c>
    </row>
    <row r="27" spans="1:7" x14ac:dyDescent="0.25">
      <c r="A27" s="2" t="s">
        <v>144</v>
      </c>
      <c r="B27" s="6">
        <v>0.15</v>
      </c>
      <c r="C27" s="7">
        <f t="shared" si="0"/>
        <v>33.333333333333336</v>
      </c>
      <c r="D27" s="10">
        <v>0</v>
      </c>
      <c r="E27" s="11">
        <f t="shared" si="1"/>
        <v>21900</v>
      </c>
      <c r="F27" s="6">
        <v>5</v>
      </c>
      <c r="G27" s="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Combos</vt:lpstr>
      <vt:lpstr>Kids Meal</vt:lpstr>
      <vt:lpstr>Snacks &amp; Sides</vt:lpstr>
      <vt:lpstr>Breakfast</vt:lpstr>
      <vt:lpstr>Everyday Deals</vt:lpstr>
      <vt:lpstr>Frozen Zone</vt:lpstr>
      <vt:lpstr>Ultimate Drink Stop</vt:lpstr>
      <vt:lpstr>Slushes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Mullen's</dc:creator>
  <cp:lastModifiedBy>Mullen's</cp:lastModifiedBy>
  <dcterms:created xsi:type="dcterms:W3CDTF">2018-05-23T23:41:18Z</dcterms:created>
  <dcterms:modified xsi:type="dcterms:W3CDTF">2018-05-24T17:29:40Z</dcterms:modified>
</cp:coreProperties>
</file>