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20112" windowHeight="7992"/>
  </bookViews>
  <sheets>
    <sheet name="Subs" sheetId="1" r:id="rId1"/>
    <sheet name="Toppings" sheetId="2" r:id="rId2"/>
    <sheet name="Bread" sheetId="3" r:id="rId3"/>
    <sheet name="Sauces" sheetId="4" r:id="rId4"/>
    <sheet name="Extras" sheetId="5" r:id="rId5"/>
  </sheets>
  <calcPr calcId="145621"/>
</workbook>
</file>

<file path=xl/calcChain.xml><?xml version="1.0" encoding="utf-8"?>
<calcChain xmlns="http://schemas.openxmlformats.org/spreadsheetml/2006/main">
  <c r="G32" i="1" l="1"/>
  <c r="G33" i="1"/>
  <c r="G34" i="1"/>
  <c r="B32" i="1"/>
  <c r="C34" i="1"/>
  <c r="F21" i="1" l="1"/>
  <c r="F16" i="1"/>
  <c r="F31" i="1" s="1"/>
  <c r="F15" i="1"/>
  <c r="F30" i="1" s="1"/>
  <c r="F14" i="1"/>
  <c r="F29" i="1" s="1"/>
  <c r="F13" i="1"/>
  <c r="F28" i="1" s="1"/>
  <c r="F12" i="1"/>
  <c r="F27" i="1" s="1"/>
  <c r="F11" i="1"/>
  <c r="F26" i="1" s="1"/>
  <c r="F10" i="1"/>
  <c r="F25" i="1" s="1"/>
  <c r="F9" i="1"/>
  <c r="F24" i="1" s="1"/>
  <c r="F8" i="1"/>
  <c r="F23" i="1" s="1"/>
  <c r="F7" i="1"/>
  <c r="F22" i="1" s="1"/>
  <c r="F6" i="1"/>
  <c r="F5" i="1"/>
  <c r="F20" i="1" s="1"/>
  <c r="F4" i="1"/>
  <c r="F19" i="1" s="1"/>
  <c r="F3" i="1"/>
  <c r="F18" i="1" s="1"/>
  <c r="F2" i="1"/>
  <c r="F17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E7" i="1"/>
  <c r="G7" i="1" s="1"/>
  <c r="E6" i="1"/>
  <c r="G6" i="1" s="1"/>
  <c r="E5" i="1"/>
  <c r="E4" i="1"/>
  <c r="E3" i="1"/>
  <c r="G3" i="1" s="1"/>
  <c r="E2" i="1"/>
  <c r="G2" i="1" s="1"/>
  <c r="G16" i="1"/>
  <c r="G4" i="1"/>
  <c r="G5" i="1"/>
  <c r="G8" i="1"/>
  <c r="C7" i="5" l="1"/>
  <c r="C14" i="5"/>
  <c r="C12" i="5"/>
  <c r="C5" i="5"/>
  <c r="B21" i="1"/>
  <c r="C2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C18" i="1" l="1"/>
  <c r="C19" i="1"/>
  <c r="C20" i="1"/>
  <c r="C22" i="1"/>
  <c r="C23" i="1"/>
  <c r="C24" i="1"/>
  <c r="C25" i="1"/>
  <c r="C26" i="1"/>
  <c r="C27" i="1"/>
  <c r="C28" i="1"/>
  <c r="C29" i="1"/>
  <c r="C30" i="1"/>
  <c r="C31" i="1"/>
  <c r="C17" i="1"/>
  <c r="B28" i="1"/>
  <c r="B24" i="1"/>
  <c r="B23" i="1"/>
  <c r="B20" i="1"/>
  <c r="B19" i="1"/>
  <c r="B17" i="1"/>
  <c r="B14" i="1"/>
  <c r="B10" i="1"/>
  <c r="B9" i="1"/>
  <c r="B8" i="1"/>
  <c r="B7" i="1"/>
  <c r="B6" i="1"/>
  <c r="B5" i="1"/>
  <c r="B4" i="1"/>
  <c r="B3" i="1"/>
  <c r="B2" i="1"/>
  <c r="B7" i="5"/>
  <c r="B5" i="5"/>
  <c r="B14" i="5"/>
  <c r="B12" i="5"/>
  <c r="B18" i="1"/>
  <c r="B22" i="1"/>
  <c r="B25" i="1"/>
  <c r="B26" i="1"/>
  <c r="B27" i="1"/>
  <c r="B29" i="1"/>
  <c r="B30" i="1"/>
  <c r="B31" i="1"/>
  <c r="B11" i="1"/>
  <c r="B12" i="1"/>
  <c r="B13" i="1"/>
  <c r="B15" i="1"/>
  <c r="B16" i="1"/>
</calcChain>
</file>

<file path=xl/sharedStrings.xml><?xml version="1.0" encoding="utf-8"?>
<sst xmlns="http://schemas.openxmlformats.org/spreadsheetml/2006/main" count="137" uniqueCount="103">
  <si>
    <t>Product</t>
  </si>
  <si>
    <t>Calories per $</t>
  </si>
  <si>
    <t>Protein per dollar</t>
  </si>
  <si>
    <t>Price</t>
  </si>
  <si>
    <t>Calories</t>
  </si>
  <si>
    <t>Protein (g)</t>
  </si>
  <si>
    <t>Total $ Over Year</t>
  </si>
  <si>
    <t>Roasted Garlic</t>
  </si>
  <si>
    <t>9-Grain Wheat</t>
  </si>
  <si>
    <t>Italian</t>
  </si>
  <si>
    <t>Italian Herbs&amp;Cheese</t>
  </si>
  <si>
    <t>Flat Bread</t>
  </si>
  <si>
    <t>Spinach Wrap</t>
  </si>
  <si>
    <t>Tomato Basil Wrap</t>
  </si>
  <si>
    <t>Banana Peppers</t>
  </si>
  <si>
    <t>Black Olives</t>
  </si>
  <si>
    <t>Cucumbers</t>
  </si>
  <si>
    <t>Green Peppers</t>
  </si>
  <si>
    <t>Jalapenos</t>
  </si>
  <si>
    <t>Lettuce</t>
  </si>
  <si>
    <t>Pickles</t>
  </si>
  <si>
    <t>Red onions</t>
  </si>
  <si>
    <t>Spinach</t>
  </si>
  <si>
    <t>Tomatoes</t>
  </si>
  <si>
    <t>Chipotle Southwest</t>
  </si>
  <si>
    <t>Cranberry Mustard Sauce</t>
  </si>
  <si>
    <t>Honey Mustard</t>
  </si>
  <si>
    <t>Light Mayo</t>
  </si>
  <si>
    <t>Oil</t>
  </si>
  <si>
    <t>Ranch</t>
  </si>
  <si>
    <t>Red Wine Vinegar</t>
  </si>
  <si>
    <t>Regular Mayo</t>
  </si>
  <si>
    <t>Spicy brown Mustard</t>
  </si>
  <si>
    <t>Subway Vinalgrette</t>
  </si>
  <si>
    <t>Sweet Onion</t>
  </si>
  <si>
    <t>Yellow Mustar</t>
  </si>
  <si>
    <t>Deluxe</t>
  </si>
  <si>
    <t>Double Meat</t>
  </si>
  <si>
    <t>Bacon</t>
  </si>
  <si>
    <t>Extra Cheese</t>
  </si>
  <si>
    <t>6"</t>
  </si>
  <si>
    <t>12"</t>
  </si>
  <si>
    <t>Guacamole</t>
  </si>
  <si>
    <t>25-130</t>
  </si>
  <si>
    <t>50-260</t>
  </si>
  <si>
    <t>40-60</t>
  </si>
  <si>
    <t>50-250</t>
  </si>
  <si>
    <t>100-520</t>
  </si>
  <si>
    <t>80-120</t>
  </si>
  <si>
    <t>33-173</t>
  </si>
  <si>
    <t>100-150</t>
  </si>
  <si>
    <t>33-166</t>
  </si>
  <si>
    <t>Apples</t>
  </si>
  <si>
    <t>Chips</t>
  </si>
  <si>
    <t>Cookies</t>
  </si>
  <si>
    <t>130-340</t>
  </si>
  <si>
    <t>200-230</t>
  </si>
  <si>
    <t>109-285</t>
  </si>
  <si>
    <t>Serving Size (g)</t>
  </si>
  <si>
    <t>339-390</t>
  </si>
  <si>
    <t>9-Grain Honey Oat</t>
  </si>
  <si>
    <t>Jalapeno Cheese</t>
  </si>
  <si>
    <t>Rosemary and Sea Salt</t>
  </si>
  <si>
    <t>Rye</t>
  </si>
  <si>
    <t>American</t>
  </si>
  <si>
    <t>Cheddar</t>
  </si>
  <si>
    <t>Monterey Cheddar</t>
  </si>
  <si>
    <t>pepperjack</t>
  </si>
  <si>
    <t>Provolone</t>
  </si>
  <si>
    <t>Shredded Mozzarella</t>
  </si>
  <si>
    <t>Swiss</t>
  </si>
  <si>
    <t>**Based off 6 in' Sub</t>
  </si>
  <si>
    <t>*Sauces comes with sandwich</t>
  </si>
  <si>
    <t xml:space="preserve">6" Black Forest Ham </t>
  </si>
  <si>
    <t>6" Chicken &amp; Bacon Ranch Melt</t>
  </si>
  <si>
    <t>6" Cold Cut Combo</t>
  </si>
  <si>
    <t>6" Italian B.M.T</t>
  </si>
  <si>
    <t>6" Meatball Marinara</t>
  </si>
  <si>
    <t>6" Oven Roasted Chicken</t>
  </si>
  <si>
    <t>6" Roast Beef</t>
  </si>
  <si>
    <t>6" Rotisserie- Style Chicken</t>
  </si>
  <si>
    <t>6" Turkey Breast</t>
  </si>
  <si>
    <t>6" Subway Club</t>
  </si>
  <si>
    <t>6" Veggie Delite</t>
  </si>
  <si>
    <t>6" Sweet Onion Chicken Teriyaki</t>
  </si>
  <si>
    <t>6" Spicy Italian</t>
  </si>
  <si>
    <t>6" Steak and Cheese</t>
  </si>
  <si>
    <t>6" Tuna</t>
  </si>
  <si>
    <t>12" Black Forest Ham</t>
  </si>
  <si>
    <t>12" Chicken &amp; Bacon Ranch Melt</t>
  </si>
  <si>
    <t>12" Cold Cut Combo</t>
  </si>
  <si>
    <t>12" Italian B.M.T</t>
  </si>
  <si>
    <t>12" Meatball Marinara</t>
  </si>
  <si>
    <t>12" Oven Roasted Chicken</t>
  </si>
  <si>
    <t>12" Roast Beef</t>
  </si>
  <si>
    <t>12" Rotisserie- Style Chicken</t>
  </si>
  <si>
    <t>12" Turkey Breast</t>
  </si>
  <si>
    <t>12" Subway Club</t>
  </si>
  <si>
    <t>12" Veggie Delite</t>
  </si>
  <si>
    <t>12" Sweet Onion Chicken Teriyaki</t>
  </si>
  <si>
    <t>12" Spicy Italian</t>
  </si>
  <si>
    <t>12" Steak and Cheese</t>
  </si>
  <si>
    <t>12" 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</si>
</sst>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" fontId="0" fillId="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6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42" fontId="0" fillId="3" borderId="1" xfId="1" applyNumberFormat="1" applyFont="1" applyFill="1" applyBorder="1" applyAlignment="1">
      <alignment horizontal="center"/>
    </xf>
    <xf numFmtId="42" fontId="0" fillId="6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1" fontId="2" fillId="2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2" fontId="2" fillId="6" borderId="1" xfId="1" applyNumberFormat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115" zoomScaleNormal="115" workbookViewId="0">
      <pane ySplit="1" topLeftCell="A2" activePane="bottomLeft" state="frozen"/>
      <selection pane="bottomLeft" activeCell="J23" sqref="J23"/>
    </sheetView>
  </sheetViews>
  <sheetFormatPr defaultRowHeight="14.4" x14ac:dyDescent="0.3"/>
  <cols>
    <col min="1" max="1" width="72" bestFit="1" customWidth="1"/>
    <col min="2" max="2" width="13.109375" bestFit="1" customWidth="1"/>
    <col min="3" max="3" width="16.6640625" bestFit="1" customWidth="1"/>
    <col min="6" max="6" width="10.44140625" bestFit="1" customWidth="1"/>
    <col min="7" max="7" width="16" bestFit="1" customWidth="1"/>
  </cols>
  <sheetData>
    <row r="1" spans="1:7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 x14ac:dyDescent="0.3">
      <c r="A2" s="9" t="s">
        <v>73</v>
      </c>
      <c r="B2" s="2">
        <f>(E2/D2)</f>
        <v>106.2052505966587</v>
      </c>
      <c r="C2" s="3">
        <f>(F2/D2)</f>
        <v>5.2505966587112169</v>
      </c>
      <c r="D2" s="23">
        <v>4.1900000000000004</v>
      </c>
      <c r="E2" s="10">
        <f>290+5+90+60</f>
        <v>445</v>
      </c>
      <c r="F2" s="10">
        <f>18+4</f>
        <v>22</v>
      </c>
      <c r="G2" s="15">
        <f>(((D2/E2)*2000)*365)</f>
        <v>6873.4831460674168</v>
      </c>
    </row>
    <row r="3" spans="1:7" x14ac:dyDescent="0.3">
      <c r="A3" s="18" t="s">
        <v>74</v>
      </c>
      <c r="B3" s="19">
        <f t="shared" ref="B3:B16" si="0">(E3/D3)</f>
        <v>147.39884393063582</v>
      </c>
      <c r="C3" s="20">
        <f t="shared" ref="C3:C16" si="1">(F3/D3)</f>
        <v>7.8998073217726388</v>
      </c>
      <c r="D3" s="24">
        <v>5.19</v>
      </c>
      <c r="E3" s="21">
        <f>610+5+90+60</f>
        <v>765</v>
      </c>
      <c r="F3" s="21">
        <f>37+4</f>
        <v>41</v>
      </c>
      <c r="G3" s="22">
        <f t="shared" ref="G3:G16" si="2">(((D3/E3)*2000)*365)</f>
        <v>4952.5490196078435</v>
      </c>
    </row>
    <row r="4" spans="1:7" x14ac:dyDescent="0.3">
      <c r="A4" s="9" t="s">
        <v>75</v>
      </c>
      <c r="B4" s="2">
        <f t="shared" si="0"/>
        <v>122.91169451073985</v>
      </c>
      <c r="C4" s="3">
        <f t="shared" si="1"/>
        <v>5.0119331742243434</v>
      </c>
      <c r="D4" s="23">
        <v>4.1900000000000004</v>
      </c>
      <c r="E4" s="10">
        <f>360+5+90+60</f>
        <v>515</v>
      </c>
      <c r="F4" s="10">
        <f>17+4</f>
        <v>21</v>
      </c>
      <c r="G4" s="15">
        <f t="shared" si="2"/>
        <v>5939.2233009708743</v>
      </c>
    </row>
    <row r="5" spans="1:7" x14ac:dyDescent="0.3">
      <c r="A5" s="1" t="s">
        <v>76</v>
      </c>
      <c r="B5" s="2">
        <f t="shared" si="0"/>
        <v>120.46908315565031</v>
      </c>
      <c r="C5" s="3">
        <f t="shared" si="1"/>
        <v>4.9040511727078888</v>
      </c>
      <c r="D5" s="25">
        <v>4.6900000000000004</v>
      </c>
      <c r="E5" s="5">
        <f>410+5+90+60</f>
        <v>565</v>
      </c>
      <c r="F5" s="5">
        <f>19+4</f>
        <v>23</v>
      </c>
      <c r="G5" s="16">
        <f t="shared" si="2"/>
        <v>6059.6460176991159</v>
      </c>
    </row>
    <row r="6" spans="1:7" x14ac:dyDescent="0.3">
      <c r="A6" s="9" t="s">
        <v>77</v>
      </c>
      <c r="B6" s="2">
        <f t="shared" si="0"/>
        <v>108.86319845857417</v>
      </c>
      <c r="C6" s="3">
        <f t="shared" si="1"/>
        <v>4.6242774566473983</v>
      </c>
      <c r="D6" s="23">
        <v>5.19</v>
      </c>
      <c r="E6" s="10">
        <f>410+5+90+60</f>
        <v>565</v>
      </c>
      <c r="F6" s="10">
        <f>20+4</f>
        <v>24</v>
      </c>
      <c r="G6" s="15">
        <f t="shared" si="2"/>
        <v>6705.6637168141606</v>
      </c>
    </row>
    <row r="7" spans="1:7" x14ac:dyDescent="0.3">
      <c r="A7" s="1" t="s">
        <v>78</v>
      </c>
      <c r="B7" s="2">
        <f t="shared" si="0"/>
        <v>101.27931769722814</v>
      </c>
      <c r="C7" s="3">
        <f t="shared" si="1"/>
        <v>5.7569296375266523</v>
      </c>
      <c r="D7" s="25">
        <v>4.6900000000000004</v>
      </c>
      <c r="E7" s="5">
        <f>320+5+90+60</f>
        <v>475</v>
      </c>
      <c r="F7" s="5">
        <f>23+4</f>
        <v>27</v>
      </c>
      <c r="G7" s="16">
        <f t="shared" si="2"/>
        <v>7207.78947368421</v>
      </c>
    </row>
    <row r="8" spans="1:7" x14ac:dyDescent="0.3">
      <c r="A8" s="9" t="s">
        <v>79</v>
      </c>
      <c r="B8" s="2">
        <f t="shared" si="0"/>
        <v>91.522157996146433</v>
      </c>
      <c r="C8" s="3">
        <f t="shared" si="1"/>
        <v>5.5876685934489396</v>
      </c>
      <c r="D8" s="23">
        <v>5.19</v>
      </c>
      <c r="E8" s="10">
        <f>320+5+90+60</f>
        <v>475</v>
      </c>
      <c r="F8" s="10">
        <f>25+4</f>
        <v>29</v>
      </c>
      <c r="G8" s="15">
        <f t="shared" si="2"/>
        <v>7976.21052631579</v>
      </c>
    </row>
    <row r="9" spans="1:7" x14ac:dyDescent="0.3">
      <c r="A9" s="1" t="s">
        <v>80</v>
      </c>
      <c r="B9" s="2">
        <f t="shared" si="0"/>
        <v>97.302504816955675</v>
      </c>
      <c r="C9" s="3">
        <f t="shared" si="1"/>
        <v>6.3583815028901727</v>
      </c>
      <c r="D9" s="25">
        <v>5.19</v>
      </c>
      <c r="E9" s="5">
        <f>350+5+90+60</f>
        <v>505</v>
      </c>
      <c r="F9" s="5">
        <f>29+4</f>
        <v>33</v>
      </c>
      <c r="G9" s="16">
        <f t="shared" si="2"/>
        <v>7502.3762376237628</v>
      </c>
    </row>
    <row r="10" spans="1:7" x14ac:dyDescent="0.3">
      <c r="A10" s="9" t="s">
        <v>81</v>
      </c>
      <c r="B10" s="2">
        <f t="shared" si="0"/>
        <v>92.750533049040499</v>
      </c>
      <c r="C10" s="3">
        <f t="shared" si="1"/>
        <v>4.6908315565031975</v>
      </c>
      <c r="D10" s="23">
        <v>4.6900000000000004</v>
      </c>
      <c r="E10" s="10">
        <f>280+5+90+60</f>
        <v>435</v>
      </c>
      <c r="F10" s="10">
        <f>18+4</f>
        <v>22</v>
      </c>
      <c r="G10" s="15">
        <f t="shared" si="2"/>
        <v>7870.574712643679</v>
      </c>
    </row>
    <row r="11" spans="1:7" x14ac:dyDescent="0.3">
      <c r="A11" s="1" t="s">
        <v>82</v>
      </c>
      <c r="B11" s="2">
        <f t="shared" si="0"/>
        <v>89.595375722543352</v>
      </c>
      <c r="C11" s="3">
        <f t="shared" si="1"/>
        <v>6.1657032755298644</v>
      </c>
      <c r="D11" s="25">
        <v>5.19</v>
      </c>
      <c r="E11" s="5">
        <f>310+5+90+60</f>
        <v>465</v>
      </c>
      <c r="F11" s="5">
        <f>28+4</f>
        <v>32</v>
      </c>
      <c r="G11" s="16">
        <f t="shared" si="2"/>
        <v>8147.7419354838712</v>
      </c>
    </row>
    <row r="12" spans="1:7" x14ac:dyDescent="0.3">
      <c r="A12" s="9" t="s">
        <v>83</v>
      </c>
      <c r="B12" s="2">
        <f t="shared" si="0"/>
        <v>91.885441527446289</v>
      </c>
      <c r="C12" s="3">
        <f t="shared" si="1"/>
        <v>3.1026252983293552</v>
      </c>
      <c r="D12" s="23">
        <v>4.1900000000000004</v>
      </c>
      <c r="E12" s="10">
        <f>230+5+90+60</f>
        <v>385</v>
      </c>
      <c r="F12" s="10">
        <f>9+4</f>
        <v>13</v>
      </c>
      <c r="G12" s="15">
        <f t="shared" si="2"/>
        <v>7944.6753246753251</v>
      </c>
    </row>
    <row r="13" spans="1:7" x14ac:dyDescent="0.3">
      <c r="A13" s="1" t="s">
        <v>84</v>
      </c>
      <c r="B13" s="2">
        <f t="shared" si="0"/>
        <v>101.15606936416184</v>
      </c>
      <c r="C13" s="3">
        <f t="shared" si="1"/>
        <v>5.5876685934489396</v>
      </c>
      <c r="D13" s="25">
        <v>5.19</v>
      </c>
      <c r="E13" s="5">
        <f>370+5+90+60</f>
        <v>525</v>
      </c>
      <c r="F13" s="5">
        <f>25+4</f>
        <v>29</v>
      </c>
      <c r="G13" s="16">
        <f t="shared" si="2"/>
        <v>7216.5714285714284</v>
      </c>
    </row>
    <row r="14" spans="1:7" x14ac:dyDescent="0.3">
      <c r="A14" s="9" t="s">
        <v>85</v>
      </c>
      <c r="B14" s="2">
        <f t="shared" si="0"/>
        <v>151.55131264916466</v>
      </c>
      <c r="C14" s="3">
        <f t="shared" si="1"/>
        <v>5.4892601431980905</v>
      </c>
      <c r="D14" s="23">
        <v>4.1900000000000004</v>
      </c>
      <c r="E14" s="10">
        <f>480+5+90+60</f>
        <v>635</v>
      </c>
      <c r="F14" s="10">
        <f>19+4</f>
        <v>23</v>
      </c>
      <c r="G14" s="15">
        <f t="shared" si="2"/>
        <v>4816.8503937007881</v>
      </c>
    </row>
    <row r="15" spans="1:7" x14ac:dyDescent="0.3">
      <c r="A15" s="1" t="s">
        <v>86</v>
      </c>
      <c r="B15" s="2">
        <f t="shared" si="0"/>
        <v>103.08285163776492</v>
      </c>
      <c r="C15" s="3">
        <f t="shared" si="1"/>
        <v>5.3949903660886314</v>
      </c>
      <c r="D15" s="25">
        <v>5.19</v>
      </c>
      <c r="E15" s="5">
        <f>380+5+90+60</f>
        <v>535</v>
      </c>
      <c r="F15" s="5">
        <f>24+4</f>
        <v>28</v>
      </c>
      <c r="G15" s="16">
        <f t="shared" si="2"/>
        <v>7081.6822429906542</v>
      </c>
    </row>
    <row r="16" spans="1:7" x14ac:dyDescent="0.3">
      <c r="A16" s="9" t="s">
        <v>87</v>
      </c>
      <c r="B16" s="2">
        <f t="shared" si="0"/>
        <v>135.39445628997868</v>
      </c>
      <c r="C16" s="3">
        <f t="shared" si="1"/>
        <v>5.1172707889125792</v>
      </c>
      <c r="D16" s="23">
        <v>4.6900000000000004</v>
      </c>
      <c r="E16" s="10">
        <f>480+5+90+60</f>
        <v>635</v>
      </c>
      <c r="F16" s="10">
        <f>20+4</f>
        <v>24</v>
      </c>
      <c r="G16" s="15">
        <f t="shared" si="2"/>
        <v>5391.6535433070867</v>
      </c>
    </row>
    <row r="17" spans="1:7" x14ac:dyDescent="0.3">
      <c r="A17" s="9" t="s">
        <v>88</v>
      </c>
      <c r="B17" s="2">
        <f>(E17/D17)</f>
        <v>142.97253634894992</v>
      </c>
      <c r="C17" s="3">
        <f>(F17/D17)</f>
        <v>8.4006462035541194</v>
      </c>
      <c r="D17" s="23">
        <v>6.19</v>
      </c>
      <c r="E17" s="10">
        <f>580+5+180+120</f>
        <v>885</v>
      </c>
      <c r="F17" s="10">
        <f>(F2*2)+8</f>
        <v>52</v>
      </c>
      <c r="G17" s="15">
        <f>(((D17/E17)*2000)*365)</f>
        <v>5105.8757062146897</v>
      </c>
    </row>
    <row r="18" spans="1:7" x14ac:dyDescent="0.3">
      <c r="A18" s="18" t="s">
        <v>89</v>
      </c>
      <c r="B18" s="19">
        <f t="shared" ref="B18:B31" si="3">(E18/D18)</f>
        <v>186.20268620268621</v>
      </c>
      <c r="C18" s="20">
        <f t="shared" ref="C18:C31" si="4">(F18/D18)</f>
        <v>10.989010989010989</v>
      </c>
      <c r="D18" s="24">
        <v>8.19</v>
      </c>
      <c r="E18" s="21">
        <f>1220+5+180+120</f>
        <v>1525</v>
      </c>
      <c r="F18" s="21">
        <f>(F3*2)+8</f>
        <v>90</v>
      </c>
      <c r="G18" s="22">
        <f t="shared" ref="G18:G34" si="5">(((D18/E18)*2000)*365)</f>
        <v>3920.4590163934427</v>
      </c>
    </row>
    <row r="19" spans="1:7" x14ac:dyDescent="0.3">
      <c r="A19" s="9" t="s">
        <v>90</v>
      </c>
      <c r="B19" s="2">
        <f t="shared" si="3"/>
        <v>165.58966074313409</v>
      </c>
      <c r="C19" s="3">
        <f t="shared" si="4"/>
        <v>8.0775444264943452</v>
      </c>
      <c r="D19" s="23">
        <v>6.19</v>
      </c>
      <c r="E19" s="10">
        <f>720+5+180+120</f>
        <v>1025</v>
      </c>
      <c r="F19" s="10">
        <f>(F4*2)+8</f>
        <v>50</v>
      </c>
      <c r="G19" s="15">
        <f t="shared" si="5"/>
        <v>4408.4878048780492</v>
      </c>
    </row>
    <row r="20" spans="1:7" x14ac:dyDescent="0.3">
      <c r="A20" s="1" t="s">
        <v>91</v>
      </c>
      <c r="B20" s="2">
        <f t="shared" si="3"/>
        <v>156.46731571627259</v>
      </c>
      <c r="C20" s="3">
        <f t="shared" si="4"/>
        <v>7.5104311543810844</v>
      </c>
      <c r="D20" s="25">
        <v>7.19</v>
      </c>
      <c r="E20" s="5">
        <f>820+5+180+120</f>
        <v>1125</v>
      </c>
      <c r="F20" s="5">
        <f>(F5*2)+8</f>
        <v>54</v>
      </c>
      <c r="G20" s="16">
        <f t="shared" si="5"/>
        <v>4665.5111111111109</v>
      </c>
    </row>
    <row r="21" spans="1:7" x14ac:dyDescent="0.3">
      <c r="A21" s="9" t="s">
        <v>92</v>
      </c>
      <c r="B21" s="2">
        <f>(E21/D21)</f>
        <v>137.97313797313799</v>
      </c>
      <c r="C21" s="3">
        <f>(F21/D21)</f>
        <v>5.8608058608058613</v>
      </c>
      <c r="D21" s="23">
        <v>8.19</v>
      </c>
      <c r="E21" s="10">
        <f>415*2+180+120</f>
        <v>1130</v>
      </c>
      <c r="F21" s="10">
        <f>40+8</f>
        <v>48</v>
      </c>
      <c r="G21" s="15">
        <f t="shared" si="5"/>
        <v>5290.8849557522117</v>
      </c>
    </row>
    <row r="22" spans="1:7" x14ac:dyDescent="0.3">
      <c r="A22" s="1" t="s">
        <v>93</v>
      </c>
      <c r="B22" s="2">
        <f t="shared" si="3"/>
        <v>131.43254520166897</v>
      </c>
      <c r="C22" s="3">
        <f t="shared" si="4"/>
        <v>8.6230876216968007</v>
      </c>
      <c r="D22" s="25">
        <v>7.19</v>
      </c>
      <c r="E22" s="5">
        <f>640+5+180+120</f>
        <v>945</v>
      </c>
      <c r="F22" s="5">
        <f t="shared" ref="F22:F31" si="6">(F7*2)+8</f>
        <v>62</v>
      </c>
      <c r="G22" s="16">
        <f t="shared" si="5"/>
        <v>5554.1798941798943</v>
      </c>
    </row>
    <row r="23" spans="1:7" x14ac:dyDescent="0.3">
      <c r="A23" s="9" t="s">
        <v>94</v>
      </c>
      <c r="B23" s="2">
        <f t="shared" si="3"/>
        <v>115.38461538461539</v>
      </c>
      <c r="C23" s="3">
        <f t="shared" si="4"/>
        <v>8.0586080586080584</v>
      </c>
      <c r="D23" s="23">
        <v>8.19</v>
      </c>
      <c r="E23" s="10">
        <f>640+5+180+120</f>
        <v>945</v>
      </c>
      <c r="F23" s="10">
        <f t="shared" si="6"/>
        <v>66</v>
      </c>
      <c r="G23" s="15">
        <f t="shared" si="5"/>
        <v>6326.6666666666661</v>
      </c>
    </row>
    <row r="24" spans="1:7" x14ac:dyDescent="0.3">
      <c r="A24" s="1" t="s">
        <v>95</v>
      </c>
      <c r="B24" s="2">
        <f t="shared" si="3"/>
        <v>122.71062271062272</v>
      </c>
      <c r="C24" s="3">
        <f t="shared" si="4"/>
        <v>9.0354090354090353</v>
      </c>
      <c r="D24" s="25">
        <v>8.19</v>
      </c>
      <c r="E24" s="5">
        <f>700+5+180+120</f>
        <v>1005</v>
      </c>
      <c r="F24" s="5">
        <f t="shared" si="6"/>
        <v>74</v>
      </c>
      <c r="G24" s="16">
        <f t="shared" si="5"/>
        <v>5948.9552238805963</v>
      </c>
    </row>
    <row r="25" spans="1:7" x14ac:dyDescent="0.3">
      <c r="A25" s="9" t="s">
        <v>96</v>
      </c>
      <c r="B25" s="2">
        <f t="shared" si="3"/>
        <v>120.30598052851181</v>
      </c>
      <c r="C25" s="3">
        <f t="shared" si="4"/>
        <v>7.2322670375521554</v>
      </c>
      <c r="D25" s="23">
        <v>7.19</v>
      </c>
      <c r="E25" s="10">
        <f>560+5+180+120</f>
        <v>865</v>
      </c>
      <c r="F25" s="10">
        <f t="shared" si="6"/>
        <v>52</v>
      </c>
      <c r="G25" s="15">
        <f t="shared" si="5"/>
        <v>6067.8612716763018</v>
      </c>
    </row>
    <row r="26" spans="1:7" x14ac:dyDescent="0.3">
      <c r="A26" s="1" t="s">
        <v>97</v>
      </c>
      <c r="B26" s="2">
        <f t="shared" si="3"/>
        <v>112.94261294261295</v>
      </c>
      <c r="C26" s="3">
        <f t="shared" si="4"/>
        <v>8.791208791208792</v>
      </c>
      <c r="D26" s="25">
        <v>8.19</v>
      </c>
      <c r="E26" s="5">
        <f>620+5+180+120</f>
        <v>925</v>
      </c>
      <c r="F26" s="5">
        <f t="shared" si="6"/>
        <v>72</v>
      </c>
      <c r="G26" s="16">
        <f t="shared" si="5"/>
        <v>6463.4594594594591</v>
      </c>
    </row>
    <row r="27" spans="1:7" x14ac:dyDescent="0.3">
      <c r="A27" s="9" t="s">
        <v>98</v>
      </c>
      <c r="B27" s="2">
        <f t="shared" si="3"/>
        <v>123.58642972536349</v>
      </c>
      <c r="C27" s="3">
        <f t="shared" si="4"/>
        <v>5.4927302100161546</v>
      </c>
      <c r="D27" s="23">
        <v>6.19</v>
      </c>
      <c r="E27" s="10">
        <f>460+5+180+120</f>
        <v>765</v>
      </c>
      <c r="F27" s="10">
        <f t="shared" si="6"/>
        <v>34</v>
      </c>
      <c r="G27" s="15">
        <f t="shared" si="5"/>
        <v>5906.7973856209146</v>
      </c>
    </row>
    <row r="28" spans="1:7" x14ac:dyDescent="0.3">
      <c r="A28" s="1" t="s">
        <v>99</v>
      </c>
      <c r="B28" s="2">
        <f t="shared" si="3"/>
        <v>127.5946275946276</v>
      </c>
      <c r="C28" s="3">
        <f t="shared" si="4"/>
        <v>8.0586080586080584</v>
      </c>
      <c r="D28" s="25">
        <v>8.19</v>
      </c>
      <c r="E28" s="5">
        <f>740+5+180+120</f>
        <v>1045</v>
      </c>
      <c r="F28" s="5">
        <f t="shared" si="6"/>
        <v>66</v>
      </c>
      <c r="G28" s="16">
        <f t="shared" si="5"/>
        <v>5721.2440191387559</v>
      </c>
    </row>
    <row r="29" spans="1:7" x14ac:dyDescent="0.3">
      <c r="A29" s="9" t="s">
        <v>100</v>
      </c>
      <c r="B29" s="2">
        <f t="shared" si="3"/>
        <v>204.36187399030695</v>
      </c>
      <c r="C29" s="3">
        <f t="shared" si="4"/>
        <v>8.7237479806138936</v>
      </c>
      <c r="D29" s="23">
        <v>6.19</v>
      </c>
      <c r="E29" s="10">
        <f>960+5+180+120</f>
        <v>1265</v>
      </c>
      <c r="F29" s="10">
        <f t="shared" si="6"/>
        <v>54</v>
      </c>
      <c r="G29" s="15">
        <f t="shared" si="5"/>
        <v>3572.0948616600799</v>
      </c>
    </row>
    <row r="30" spans="1:7" x14ac:dyDescent="0.3">
      <c r="A30" s="1" t="s">
        <v>101</v>
      </c>
      <c r="B30" s="2">
        <f t="shared" si="3"/>
        <v>130.03663003663004</v>
      </c>
      <c r="C30" s="3">
        <f t="shared" si="4"/>
        <v>7.8144078144078151</v>
      </c>
      <c r="D30" s="25">
        <v>8.19</v>
      </c>
      <c r="E30" s="5">
        <f>760+5+180+120</f>
        <v>1065</v>
      </c>
      <c r="F30" s="5">
        <f t="shared" si="6"/>
        <v>64</v>
      </c>
      <c r="G30" s="16">
        <f t="shared" si="5"/>
        <v>5613.8028169014078</v>
      </c>
    </row>
    <row r="31" spans="1:7" x14ac:dyDescent="0.3">
      <c r="A31" s="9" t="s">
        <v>102</v>
      </c>
      <c r="B31" s="2">
        <f t="shared" si="3"/>
        <v>175.93880389429762</v>
      </c>
      <c r="C31" s="3">
        <f t="shared" si="4"/>
        <v>7.7885952712100135</v>
      </c>
      <c r="D31" s="23">
        <v>7.19</v>
      </c>
      <c r="E31" s="10">
        <f>960+5+180+120</f>
        <v>1265</v>
      </c>
      <c r="F31" s="10">
        <f t="shared" si="6"/>
        <v>56</v>
      </c>
      <c r="G31" s="15">
        <f t="shared" si="5"/>
        <v>4149.169960474308</v>
      </c>
    </row>
    <row r="32" spans="1:7" x14ac:dyDescent="0.3">
      <c r="A32" s="9" t="s">
        <v>52</v>
      </c>
      <c r="B32" s="4">
        <f>(E32/D32)</f>
        <v>23.333333333333332</v>
      </c>
      <c r="C32" s="6"/>
      <c r="D32" s="10">
        <v>1.5</v>
      </c>
      <c r="E32" s="10">
        <v>35</v>
      </c>
      <c r="F32" s="10"/>
      <c r="G32" s="15">
        <f t="shared" si="5"/>
        <v>31285.714285714283</v>
      </c>
    </row>
    <row r="33" spans="1:7" x14ac:dyDescent="0.3">
      <c r="A33" s="1" t="s">
        <v>53</v>
      </c>
      <c r="B33" s="4" t="s">
        <v>57</v>
      </c>
      <c r="C33" s="6"/>
      <c r="D33" s="5">
        <v>1.19</v>
      </c>
      <c r="E33" s="5" t="s">
        <v>55</v>
      </c>
      <c r="F33" s="5"/>
      <c r="G33" s="15" t="e">
        <f t="shared" si="5"/>
        <v>#VALUE!</v>
      </c>
    </row>
    <row r="34" spans="1:7" x14ac:dyDescent="0.3">
      <c r="A34" s="9" t="s">
        <v>54</v>
      </c>
      <c r="B34" s="4" t="s">
        <v>59</v>
      </c>
      <c r="C34" s="3">
        <f>(F34/D34)</f>
        <v>3.3898305084745766</v>
      </c>
      <c r="D34" s="10">
        <v>0.59</v>
      </c>
      <c r="E34" s="10" t="s">
        <v>56</v>
      </c>
      <c r="F34" s="10">
        <v>2</v>
      </c>
      <c r="G34" s="15" t="e">
        <f t="shared" si="5"/>
        <v>#VALUE!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24" sqref="C24"/>
    </sheetView>
  </sheetViews>
  <sheetFormatPr defaultRowHeight="14.4" x14ac:dyDescent="0.3"/>
  <cols>
    <col min="1" max="1" width="19.88671875" bestFit="1" customWidth="1"/>
    <col min="2" max="2" width="13.109375" bestFit="1" customWidth="1"/>
    <col min="3" max="3" width="16.6640625" bestFit="1" customWidth="1"/>
    <col min="6" max="6" width="10.44140625" bestFit="1" customWidth="1"/>
  </cols>
  <sheetData>
    <row r="1" spans="1:6" x14ac:dyDescent="0.3">
      <c r="A1" s="1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3">
      <c r="A2" s="9" t="s">
        <v>14</v>
      </c>
      <c r="B2" s="4">
        <v>0</v>
      </c>
      <c r="C2" s="6">
        <v>0</v>
      </c>
      <c r="D2" s="10">
        <v>0</v>
      </c>
      <c r="E2" s="10">
        <v>0</v>
      </c>
      <c r="F2" s="10">
        <v>0</v>
      </c>
    </row>
    <row r="3" spans="1:6" x14ac:dyDescent="0.3">
      <c r="A3" s="1" t="s">
        <v>15</v>
      </c>
      <c r="B3" s="4">
        <v>0</v>
      </c>
      <c r="C3" s="6">
        <v>0</v>
      </c>
      <c r="D3" s="13">
        <v>0</v>
      </c>
      <c r="E3" s="5">
        <v>0</v>
      </c>
      <c r="F3" s="5">
        <v>0</v>
      </c>
    </row>
    <row r="4" spans="1:6" x14ac:dyDescent="0.3">
      <c r="A4" s="9" t="s">
        <v>16</v>
      </c>
      <c r="B4" s="4">
        <v>0</v>
      </c>
      <c r="C4" s="6">
        <v>0</v>
      </c>
      <c r="D4" s="10">
        <v>0</v>
      </c>
      <c r="E4" s="10">
        <v>0</v>
      </c>
      <c r="F4" s="10">
        <v>0</v>
      </c>
    </row>
    <row r="5" spans="1:6" x14ac:dyDescent="0.3">
      <c r="A5" s="1" t="s">
        <v>17</v>
      </c>
      <c r="B5" s="4">
        <v>0</v>
      </c>
      <c r="C5" s="6">
        <v>0</v>
      </c>
      <c r="D5" s="13">
        <v>0</v>
      </c>
      <c r="E5" s="5">
        <v>0</v>
      </c>
      <c r="F5" s="5">
        <v>0</v>
      </c>
    </row>
    <row r="6" spans="1:6" x14ac:dyDescent="0.3">
      <c r="A6" s="9" t="s">
        <v>18</v>
      </c>
      <c r="B6" s="4">
        <v>0</v>
      </c>
      <c r="C6" s="6">
        <v>0</v>
      </c>
      <c r="D6" s="10">
        <v>0</v>
      </c>
      <c r="E6" s="10">
        <v>0</v>
      </c>
      <c r="F6" s="10">
        <v>0</v>
      </c>
    </row>
    <row r="7" spans="1:6" x14ac:dyDescent="0.3">
      <c r="A7" s="1" t="s">
        <v>19</v>
      </c>
      <c r="B7" s="4">
        <v>0</v>
      </c>
      <c r="C7" s="6">
        <v>0</v>
      </c>
      <c r="D7" s="13">
        <v>0</v>
      </c>
      <c r="E7" s="5">
        <v>0</v>
      </c>
      <c r="F7" s="5">
        <v>0</v>
      </c>
    </row>
    <row r="8" spans="1:6" x14ac:dyDescent="0.3">
      <c r="A8" s="9" t="s">
        <v>20</v>
      </c>
      <c r="B8" s="4">
        <v>0</v>
      </c>
      <c r="C8" s="6">
        <v>0</v>
      </c>
      <c r="D8" s="10">
        <v>0</v>
      </c>
      <c r="E8" s="10">
        <v>0</v>
      </c>
      <c r="F8" s="10">
        <v>0</v>
      </c>
    </row>
    <row r="9" spans="1:6" x14ac:dyDescent="0.3">
      <c r="A9" s="1" t="s">
        <v>21</v>
      </c>
      <c r="B9" s="4">
        <v>0</v>
      </c>
      <c r="C9" s="6">
        <v>0</v>
      </c>
      <c r="D9" s="13">
        <v>0</v>
      </c>
      <c r="E9" s="5">
        <v>0</v>
      </c>
      <c r="F9" s="5">
        <v>0</v>
      </c>
    </row>
    <row r="10" spans="1:6" x14ac:dyDescent="0.3">
      <c r="A10" s="9" t="s">
        <v>22</v>
      </c>
      <c r="B10" s="4">
        <v>0</v>
      </c>
      <c r="C10" s="6">
        <v>0</v>
      </c>
      <c r="D10" s="10">
        <v>0</v>
      </c>
      <c r="E10" s="10">
        <v>0</v>
      </c>
      <c r="F10" s="10">
        <v>0</v>
      </c>
    </row>
    <row r="11" spans="1:6" x14ac:dyDescent="0.3">
      <c r="A11" s="1" t="s">
        <v>23</v>
      </c>
      <c r="B11" s="4">
        <v>0</v>
      </c>
      <c r="C11" s="6">
        <v>0</v>
      </c>
      <c r="D11" s="13">
        <v>0</v>
      </c>
      <c r="E11" s="5">
        <v>5</v>
      </c>
      <c r="F11" s="5">
        <v>0</v>
      </c>
    </row>
    <row r="12" spans="1:6" x14ac:dyDescent="0.3">
      <c r="A12" s="12"/>
      <c r="B12" s="12"/>
      <c r="C12" s="14"/>
      <c r="D12" s="14"/>
      <c r="E12" s="14"/>
      <c r="F12" s="14"/>
    </row>
    <row r="13" spans="1:6" x14ac:dyDescent="0.3">
      <c r="A13" s="9" t="s">
        <v>64</v>
      </c>
      <c r="B13" s="4">
        <v>0</v>
      </c>
      <c r="C13" s="6">
        <v>0</v>
      </c>
      <c r="D13" s="10">
        <v>0</v>
      </c>
      <c r="E13" s="10">
        <v>40</v>
      </c>
      <c r="F13" s="10">
        <v>2</v>
      </c>
    </row>
    <row r="14" spans="1:6" x14ac:dyDescent="0.3">
      <c r="A14" s="1" t="s">
        <v>65</v>
      </c>
      <c r="B14" s="4">
        <v>0</v>
      </c>
      <c r="C14" s="6">
        <v>0</v>
      </c>
      <c r="D14" s="13">
        <v>0</v>
      </c>
      <c r="E14" s="5">
        <v>60</v>
      </c>
      <c r="F14" s="5">
        <v>4</v>
      </c>
    </row>
    <row r="15" spans="1:6" x14ac:dyDescent="0.3">
      <c r="A15" s="9" t="s">
        <v>66</v>
      </c>
      <c r="B15" s="4">
        <v>0</v>
      </c>
      <c r="C15" s="6">
        <v>0</v>
      </c>
      <c r="D15" s="10">
        <v>0</v>
      </c>
      <c r="E15" s="10">
        <v>50</v>
      </c>
      <c r="F15" s="10">
        <v>3</v>
      </c>
    </row>
    <row r="16" spans="1:6" x14ac:dyDescent="0.3">
      <c r="A16" s="1" t="s">
        <v>67</v>
      </c>
      <c r="B16" s="4">
        <v>0</v>
      </c>
      <c r="C16" s="6">
        <v>0</v>
      </c>
      <c r="D16" s="13">
        <v>0</v>
      </c>
      <c r="E16" s="5">
        <v>50</v>
      </c>
      <c r="F16" s="5">
        <v>2</v>
      </c>
    </row>
    <row r="17" spans="1:6" x14ac:dyDescent="0.3">
      <c r="A17" s="9" t="s">
        <v>68</v>
      </c>
      <c r="B17" s="4">
        <v>0</v>
      </c>
      <c r="C17" s="6">
        <v>0</v>
      </c>
      <c r="D17" s="10">
        <v>0</v>
      </c>
      <c r="E17" s="10">
        <v>50</v>
      </c>
      <c r="F17" s="10">
        <v>4</v>
      </c>
    </row>
    <row r="18" spans="1:6" x14ac:dyDescent="0.3">
      <c r="A18" s="1" t="s">
        <v>69</v>
      </c>
      <c r="B18" s="4">
        <v>0</v>
      </c>
      <c r="C18" s="6">
        <v>0</v>
      </c>
      <c r="D18" s="13">
        <v>0</v>
      </c>
      <c r="E18" s="5">
        <v>40</v>
      </c>
      <c r="F18" s="5">
        <v>3</v>
      </c>
    </row>
    <row r="19" spans="1:6" x14ac:dyDescent="0.3">
      <c r="A19" s="9" t="s">
        <v>70</v>
      </c>
      <c r="B19" s="4">
        <v>0</v>
      </c>
      <c r="C19" s="6">
        <v>0</v>
      </c>
      <c r="D19" s="10">
        <v>0</v>
      </c>
      <c r="E19" s="10">
        <v>50</v>
      </c>
      <c r="F19" s="10">
        <v>4</v>
      </c>
    </row>
    <row r="21" spans="1:6" x14ac:dyDescent="0.3">
      <c r="A2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12" sqref="H12"/>
    </sheetView>
  </sheetViews>
  <sheetFormatPr defaultRowHeight="14.4" x14ac:dyDescent="0.3"/>
  <cols>
    <col min="1" max="1" width="22.88671875" bestFit="1" customWidth="1"/>
    <col min="2" max="2" width="13.109375" bestFit="1" customWidth="1"/>
    <col min="3" max="3" width="16.6640625" bestFit="1" customWidth="1"/>
    <col min="6" max="6" width="10.4414062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9" t="s">
        <v>7</v>
      </c>
      <c r="B2" s="4">
        <v>0</v>
      </c>
      <c r="C2" s="6">
        <v>0</v>
      </c>
      <c r="D2" s="10">
        <v>0</v>
      </c>
      <c r="E2" s="10">
        <v>230</v>
      </c>
      <c r="F2" s="10">
        <v>8</v>
      </c>
    </row>
    <row r="3" spans="1:6" x14ac:dyDescent="0.3">
      <c r="A3" s="1" t="s">
        <v>8</v>
      </c>
      <c r="B3" s="4">
        <v>0</v>
      </c>
      <c r="C3" s="6">
        <v>0</v>
      </c>
      <c r="D3" s="5">
        <v>0</v>
      </c>
      <c r="E3" s="5">
        <v>210</v>
      </c>
      <c r="F3" s="5">
        <v>8</v>
      </c>
    </row>
    <row r="4" spans="1:6" x14ac:dyDescent="0.3">
      <c r="A4" s="9" t="s">
        <v>9</v>
      </c>
      <c r="B4" s="4">
        <v>0</v>
      </c>
      <c r="C4" s="6">
        <v>0</v>
      </c>
      <c r="D4" s="10">
        <v>0</v>
      </c>
      <c r="E4" s="10">
        <v>200</v>
      </c>
      <c r="F4" s="10">
        <v>7</v>
      </c>
    </row>
    <row r="5" spans="1:6" x14ac:dyDescent="0.3">
      <c r="A5" s="1" t="s">
        <v>10</v>
      </c>
      <c r="B5" s="4">
        <v>0</v>
      </c>
      <c r="C5" s="6">
        <v>0</v>
      </c>
      <c r="D5" s="5">
        <v>0</v>
      </c>
      <c r="E5" s="5">
        <v>240</v>
      </c>
      <c r="F5" s="5">
        <v>9</v>
      </c>
    </row>
    <row r="6" spans="1:6" x14ac:dyDescent="0.3">
      <c r="A6" s="9" t="s">
        <v>11</v>
      </c>
      <c r="B6" s="4">
        <v>0</v>
      </c>
      <c r="C6" s="6">
        <v>0</v>
      </c>
      <c r="D6" s="10">
        <v>0</v>
      </c>
      <c r="E6" s="10">
        <v>230</v>
      </c>
      <c r="F6" s="10">
        <v>7</v>
      </c>
    </row>
    <row r="7" spans="1:6" x14ac:dyDescent="0.3">
      <c r="A7" s="1" t="s">
        <v>12</v>
      </c>
      <c r="B7" s="4">
        <v>0</v>
      </c>
      <c r="C7" s="6">
        <v>0</v>
      </c>
      <c r="D7" s="5">
        <v>0</v>
      </c>
      <c r="E7" s="5">
        <v>300</v>
      </c>
      <c r="F7" s="5">
        <v>8</v>
      </c>
    </row>
    <row r="8" spans="1:6" x14ac:dyDescent="0.3">
      <c r="A8" s="9" t="s">
        <v>13</v>
      </c>
      <c r="B8" s="4">
        <v>0</v>
      </c>
      <c r="C8" s="6">
        <v>0</v>
      </c>
      <c r="D8" s="10">
        <v>0</v>
      </c>
      <c r="E8" s="10">
        <v>300</v>
      </c>
      <c r="F8" s="10">
        <v>8</v>
      </c>
    </row>
    <row r="9" spans="1:6" x14ac:dyDescent="0.3">
      <c r="A9" s="11" t="s">
        <v>60</v>
      </c>
      <c r="B9" s="4">
        <v>0</v>
      </c>
      <c r="C9" s="6">
        <v>0</v>
      </c>
      <c r="D9" s="13">
        <v>0</v>
      </c>
      <c r="E9" s="13">
        <v>230</v>
      </c>
      <c r="F9" s="13">
        <v>8</v>
      </c>
    </row>
    <row r="10" spans="1:6" x14ac:dyDescent="0.3">
      <c r="A10" s="9" t="s">
        <v>61</v>
      </c>
      <c r="B10" s="4">
        <v>0</v>
      </c>
      <c r="C10" s="6">
        <v>0</v>
      </c>
      <c r="D10" s="10">
        <v>0</v>
      </c>
      <c r="E10" s="10">
        <v>240</v>
      </c>
      <c r="F10" s="10">
        <v>9</v>
      </c>
    </row>
    <row r="11" spans="1:6" x14ac:dyDescent="0.3">
      <c r="A11" s="11" t="s">
        <v>62</v>
      </c>
      <c r="B11" s="4">
        <v>0</v>
      </c>
      <c r="C11" s="6">
        <v>0</v>
      </c>
      <c r="D11" s="13">
        <v>0</v>
      </c>
      <c r="E11" s="13">
        <v>220</v>
      </c>
      <c r="F11" s="13">
        <v>7</v>
      </c>
    </row>
    <row r="12" spans="1:6" x14ac:dyDescent="0.3">
      <c r="A12" s="9" t="s">
        <v>63</v>
      </c>
      <c r="B12" s="4">
        <v>0</v>
      </c>
      <c r="C12" s="6">
        <v>0</v>
      </c>
      <c r="D12" s="10">
        <v>0</v>
      </c>
      <c r="E12" s="10">
        <v>190</v>
      </c>
      <c r="F12" s="10">
        <v>8</v>
      </c>
    </row>
    <row r="13" spans="1:6" x14ac:dyDescent="0.3">
      <c r="D13" s="11"/>
    </row>
    <row r="14" spans="1:6" x14ac:dyDescent="0.3">
      <c r="A14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31" sqref="A31"/>
    </sheetView>
  </sheetViews>
  <sheetFormatPr defaultRowHeight="14.4" x14ac:dyDescent="0.3"/>
  <cols>
    <col min="1" max="1" width="26.88671875" bestFit="1" customWidth="1"/>
    <col min="2" max="2" width="14.5546875" bestFit="1" customWidth="1"/>
    <col min="3" max="3" width="13.109375" bestFit="1" customWidth="1"/>
    <col min="4" max="4" width="16.6640625" bestFit="1" customWidth="1"/>
    <col min="7" max="7" width="10.44140625" bestFit="1" customWidth="1"/>
  </cols>
  <sheetData>
    <row r="1" spans="1:7" x14ac:dyDescent="0.3">
      <c r="A1" s="5" t="s">
        <v>0</v>
      </c>
      <c r="B1" s="5" t="s">
        <v>58</v>
      </c>
      <c r="C1" s="5" t="s">
        <v>1</v>
      </c>
      <c r="D1" s="5" t="s">
        <v>2</v>
      </c>
      <c r="E1" s="1" t="s">
        <v>3</v>
      </c>
      <c r="F1" s="1" t="s">
        <v>4</v>
      </c>
      <c r="G1" s="1" t="s">
        <v>5</v>
      </c>
    </row>
    <row r="2" spans="1:7" x14ac:dyDescent="0.3">
      <c r="A2" s="10" t="s">
        <v>24</v>
      </c>
      <c r="B2" s="10">
        <v>21</v>
      </c>
      <c r="C2" s="4">
        <v>0</v>
      </c>
      <c r="D2" s="6">
        <v>0</v>
      </c>
      <c r="E2" s="10">
        <v>0</v>
      </c>
      <c r="F2" s="10">
        <v>100</v>
      </c>
      <c r="G2" s="10">
        <v>0</v>
      </c>
    </row>
    <row r="3" spans="1:7" x14ac:dyDescent="0.3">
      <c r="A3" s="5" t="s">
        <v>25</v>
      </c>
      <c r="B3" s="5">
        <v>21</v>
      </c>
      <c r="C3" s="4">
        <v>0</v>
      </c>
      <c r="D3" s="6">
        <v>0</v>
      </c>
      <c r="E3" s="5">
        <v>0</v>
      </c>
      <c r="F3" s="5">
        <v>40</v>
      </c>
      <c r="G3" s="5">
        <v>0</v>
      </c>
    </row>
    <row r="4" spans="1:7" x14ac:dyDescent="0.3">
      <c r="A4" s="10" t="s">
        <v>26</v>
      </c>
      <c r="B4" s="10">
        <v>21</v>
      </c>
      <c r="C4" s="4">
        <v>0</v>
      </c>
      <c r="D4" s="6">
        <v>0</v>
      </c>
      <c r="E4" s="10">
        <v>0</v>
      </c>
      <c r="F4" s="10">
        <v>30</v>
      </c>
      <c r="G4" s="10">
        <v>0</v>
      </c>
    </row>
    <row r="5" spans="1:7" x14ac:dyDescent="0.3">
      <c r="A5" s="5" t="s">
        <v>27</v>
      </c>
      <c r="B5" s="5">
        <v>15</v>
      </c>
      <c r="C5" s="4">
        <v>0</v>
      </c>
      <c r="D5" s="6">
        <v>0</v>
      </c>
      <c r="E5" s="5">
        <v>0</v>
      </c>
      <c r="F5" s="5">
        <v>50</v>
      </c>
      <c r="G5" s="5">
        <v>0</v>
      </c>
    </row>
    <row r="6" spans="1:7" x14ac:dyDescent="0.3">
      <c r="A6" s="10" t="s">
        <v>28</v>
      </c>
      <c r="B6" s="10">
        <v>5</v>
      </c>
      <c r="C6" s="4">
        <v>0</v>
      </c>
      <c r="D6" s="6">
        <v>0</v>
      </c>
      <c r="E6" s="10">
        <v>0</v>
      </c>
      <c r="F6" s="10">
        <v>45</v>
      </c>
      <c r="G6" s="10">
        <v>0</v>
      </c>
    </row>
    <row r="7" spans="1:7" x14ac:dyDescent="0.3">
      <c r="A7" s="5" t="s">
        <v>29</v>
      </c>
      <c r="B7" s="5">
        <v>21</v>
      </c>
      <c r="C7" s="4">
        <v>0</v>
      </c>
      <c r="D7" s="6">
        <v>0</v>
      </c>
      <c r="E7" s="5">
        <v>0</v>
      </c>
      <c r="F7" s="5">
        <v>110</v>
      </c>
      <c r="G7" s="5">
        <v>0</v>
      </c>
    </row>
    <row r="8" spans="1:7" x14ac:dyDescent="0.3">
      <c r="A8" s="10" t="s">
        <v>30</v>
      </c>
      <c r="B8" s="10">
        <v>8</v>
      </c>
      <c r="C8" s="4">
        <v>0</v>
      </c>
      <c r="D8" s="6">
        <v>0</v>
      </c>
      <c r="E8" s="10">
        <v>0</v>
      </c>
      <c r="F8" s="10">
        <v>0</v>
      </c>
      <c r="G8" s="10">
        <v>0</v>
      </c>
    </row>
    <row r="9" spans="1:7" x14ac:dyDescent="0.3">
      <c r="A9" s="5" t="s">
        <v>31</v>
      </c>
      <c r="B9" s="5">
        <v>15</v>
      </c>
      <c r="C9" s="4">
        <v>0</v>
      </c>
      <c r="D9" s="6">
        <v>0</v>
      </c>
      <c r="E9" s="5">
        <v>0</v>
      </c>
      <c r="F9" s="5">
        <v>110</v>
      </c>
      <c r="G9" s="5">
        <v>0</v>
      </c>
    </row>
    <row r="10" spans="1:7" x14ac:dyDescent="0.3">
      <c r="A10" s="10" t="s">
        <v>32</v>
      </c>
      <c r="B10" s="10">
        <v>10</v>
      </c>
      <c r="C10" s="4">
        <v>0</v>
      </c>
      <c r="D10" s="6">
        <v>0</v>
      </c>
      <c r="E10" s="10">
        <v>0</v>
      </c>
      <c r="F10" s="10">
        <v>5</v>
      </c>
      <c r="G10" s="10">
        <v>0</v>
      </c>
    </row>
    <row r="11" spans="1:7" x14ac:dyDescent="0.3">
      <c r="A11" s="5" t="s">
        <v>33</v>
      </c>
      <c r="B11" s="5">
        <v>15</v>
      </c>
      <c r="C11" s="4">
        <v>0</v>
      </c>
      <c r="D11" s="6">
        <v>0</v>
      </c>
      <c r="E11" s="5">
        <v>0</v>
      </c>
      <c r="F11" s="5">
        <v>40</v>
      </c>
      <c r="G11" s="5">
        <v>0</v>
      </c>
    </row>
    <row r="12" spans="1:7" x14ac:dyDescent="0.3">
      <c r="A12" s="10" t="s">
        <v>34</v>
      </c>
      <c r="B12" s="10">
        <v>21</v>
      </c>
      <c r="C12" s="4">
        <v>0</v>
      </c>
      <c r="D12" s="6">
        <v>0</v>
      </c>
      <c r="E12" s="10">
        <v>0</v>
      </c>
      <c r="F12" s="10">
        <v>40</v>
      </c>
      <c r="G12" s="10">
        <v>0</v>
      </c>
    </row>
    <row r="13" spans="1:7" x14ac:dyDescent="0.3">
      <c r="A13" s="5" t="s">
        <v>35</v>
      </c>
      <c r="B13" s="5">
        <v>10</v>
      </c>
      <c r="C13" s="4">
        <v>0</v>
      </c>
      <c r="D13" s="6">
        <v>0</v>
      </c>
      <c r="E13" s="5">
        <v>0</v>
      </c>
      <c r="F13" s="5">
        <v>5</v>
      </c>
      <c r="G13" s="5">
        <v>0</v>
      </c>
    </row>
    <row r="15" spans="1:7" x14ac:dyDescent="0.3">
      <c r="A15" t="s">
        <v>72</v>
      </c>
    </row>
    <row r="16" spans="1:7" x14ac:dyDescent="0.3">
      <c r="A16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6" sqref="A16:F18"/>
    </sheetView>
  </sheetViews>
  <sheetFormatPr defaultRowHeight="14.4" x14ac:dyDescent="0.3"/>
  <cols>
    <col min="1" max="1" width="16.5546875" customWidth="1"/>
    <col min="2" max="2" width="13.109375" bestFit="1" customWidth="1"/>
    <col min="3" max="3" width="16.6640625" bestFit="1" customWidth="1"/>
    <col min="4" max="4" width="9.6640625" customWidth="1"/>
    <col min="6" max="6" width="10.4414062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9" t="s">
        <v>40</v>
      </c>
      <c r="B2" s="9"/>
      <c r="C2" s="9"/>
      <c r="D2" s="9"/>
      <c r="E2" s="9"/>
      <c r="F2" s="9"/>
    </row>
    <row r="3" spans="1:6" x14ac:dyDescent="0.3">
      <c r="A3" s="1" t="s">
        <v>36</v>
      </c>
      <c r="B3" s="4" t="s">
        <v>49</v>
      </c>
      <c r="C3" s="6"/>
      <c r="D3" s="5">
        <v>0.75</v>
      </c>
      <c r="E3" s="5" t="s">
        <v>43</v>
      </c>
      <c r="F3" s="5"/>
    </row>
    <row r="4" spans="1:6" x14ac:dyDescent="0.3">
      <c r="A4" s="9" t="s">
        <v>37</v>
      </c>
      <c r="B4" s="4" t="s">
        <v>49</v>
      </c>
      <c r="C4" s="6"/>
      <c r="D4" s="10">
        <v>1.5</v>
      </c>
      <c r="E4" s="10" t="s">
        <v>44</v>
      </c>
      <c r="F4" s="10"/>
    </row>
    <row r="5" spans="1:6" x14ac:dyDescent="0.3">
      <c r="A5" s="1" t="s">
        <v>38</v>
      </c>
      <c r="B5" s="4">
        <f>(E5/D5)</f>
        <v>106.66666666666667</v>
      </c>
      <c r="C5" s="6">
        <f>F5/D5</f>
        <v>8</v>
      </c>
      <c r="D5" s="5">
        <v>0.75</v>
      </c>
      <c r="E5" s="5">
        <v>80</v>
      </c>
      <c r="F5" s="5">
        <v>6</v>
      </c>
    </row>
    <row r="6" spans="1:6" x14ac:dyDescent="0.3">
      <c r="A6" s="9" t="s">
        <v>39</v>
      </c>
      <c r="B6" s="4" t="s">
        <v>50</v>
      </c>
      <c r="C6" s="6"/>
      <c r="D6" s="10">
        <v>0.4</v>
      </c>
      <c r="E6" s="10" t="s">
        <v>45</v>
      </c>
      <c r="F6" s="10"/>
    </row>
    <row r="7" spans="1:6" x14ac:dyDescent="0.3">
      <c r="A7" s="1" t="s">
        <v>42</v>
      </c>
      <c r="B7" s="4">
        <f>(E7/D7)</f>
        <v>93.333333333333329</v>
      </c>
      <c r="C7" s="3">
        <f>+F7/D7</f>
        <v>1.3333333333333333</v>
      </c>
      <c r="D7" s="5">
        <v>0.75</v>
      </c>
      <c r="E7" s="5">
        <v>70</v>
      </c>
      <c r="F7" s="5">
        <v>1</v>
      </c>
    </row>
    <row r="8" spans="1:6" x14ac:dyDescent="0.3">
      <c r="A8" s="7"/>
      <c r="B8" s="8"/>
      <c r="C8" s="8"/>
      <c r="D8" s="8"/>
      <c r="E8" s="8"/>
      <c r="F8" s="8"/>
    </row>
    <row r="9" spans="1:6" x14ac:dyDescent="0.3">
      <c r="A9" s="9" t="s">
        <v>41</v>
      </c>
      <c r="B9" s="10"/>
      <c r="C9" s="10"/>
      <c r="D9" s="10"/>
      <c r="E9" s="10"/>
      <c r="F9" s="10"/>
    </row>
    <row r="10" spans="1:6" x14ac:dyDescent="0.3">
      <c r="A10" s="1" t="s">
        <v>36</v>
      </c>
      <c r="B10" s="4" t="s">
        <v>51</v>
      </c>
      <c r="C10" s="6"/>
      <c r="D10" s="5">
        <v>1.5</v>
      </c>
      <c r="E10" s="5" t="s">
        <v>46</v>
      </c>
      <c r="F10" s="5"/>
    </row>
    <row r="11" spans="1:6" x14ac:dyDescent="0.3">
      <c r="A11" s="9" t="s">
        <v>37</v>
      </c>
      <c r="B11" s="4" t="s">
        <v>49</v>
      </c>
      <c r="C11" s="6"/>
      <c r="D11" s="10">
        <v>3</v>
      </c>
      <c r="E11" s="10" t="s">
        <v>47</v>
      </c>
      <c r="F11" s="10"/>
    </row>
    <row r="12" spans="1:6" x14ac:dyDescent="0.3">
      <c r="A12" s="1" t="s">
        <v>38</v>
      </c>
      <c r="B12" s="4">
        <f>(E12/D12)</f>
        <v>106.66666666666667</v>
      </c>
      <c r="C12" s="6">
        <f>(F12/D12)</f>
        <v>8</v>
      </c>
      <c r="D12" s="5">
        <v>1.5</v>
      </c>
      <c r="E12" s="5">
        <v>160</v>
      </c>
      <c r="F12" s="5">
        <v>12</v>
      </c>
    </row>
    <row r="13" spans="1:6" x14ac:dyDescent="0.3">
      <c r="A13" s="9" t="s">
        <v>39</v>
      </c>
      <c r="B13" s="4" t="s">
        <v>50</v>
      </c>
      <c r="C13" s="6"/>
      <c r="D13" s="10">
        <v>0.8</v>
      </c>
      <c r="E13" s="10" t="s">
        <v>48</v>
      </c>
      <c r="F13" s="10"/>
    </row>
    <row r="14" spans="1:6" x14ac:dyDescent="0.3">
      <c r="A14" s="1" t="s">
        <v>42</v>
      </c>
      <c r="B14" s="4">
        <f>(E14/D14)</f>
        <v>93.333333333333329</v>
      </c>
      <c r="C14" s="3">
        <f>F14/D14</f>
        <v>1.3333333333333333</v>
      </c>
      <c r="D14" s="5">
        <v>1.5</v>
      </c>
      <c r="E14" s="5">
        <v>140</v>
      </c>
      <c r="F14" s="5">
        <v>2</v>
      </c>
    </row>
    <row r="15" spans="1:6" x14ac:dyDescent="0.3">
      <c r="A15" s="7"/>
      <c r="B15" s="8"/>
      <c r="C15" s="8"/>
      <c r="D15" s="8"/>
      <c r="E15" s="8"/>
      <c r="F15" s="8"/>
    </row>
    <row r="19" spans="6:6" x14ac:dyDescent="0.3">
      <c r="F1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Subs</vt:lpstr>
      <vt:lpstr>Toppings</vt:lpstr>
      <vt:lpstr>Bread</vt:lpstr>
      <vt:lpstr>Sauces</vt:lpstr>
      <vt:lpstr>Extras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Katlyn</dc:creator>
  <cp:lastModifiedBy>Michael</cp:lastModifiedBy>
  <dcterms:created xsi:type="dcterms:W3CDTF">2018-05-02T23:19:49Z</dcterms:created>
  <dcterms:modified xsi:type="dcterms:W3CDTF">2018-05-24T00:10:19Z</dcterms:modified>
</cp:coreProperties>
</file>