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372"/>
  </bookViews>
  <sheets>
    <sheet name="Food" sheetId="1" r:id="rId1"/>
    <sheet name="Disposable" sheetId="2" r:id="rId2"/>
  </sheets>
  <definedNames>
    <definedName name="_xlnm._FilterDatabase" localSheetId="0" hidden="1">Food!$K$1:$K$108</definedName>
    <definedName name="NamedRange1">Food!$A$2:$AC$2</definedName>
  </definedNames>
  <calcPr calcId="145621"/>
</workbook>
</file>

<file path=xl/calcChain.xml><?xml version="1.0" encoding="utf-8"?>
<calcChain xmlns="http://schemas.openxmlformats.org/spreadsheetml/2006/main">
  <c r="M5" i="1" l="1"/>
  <c r="M20" i="1"/>
  <c r="M8" i="1"/>
  <c r="M24" i="1"/>
  <c r="M10" i="1"/>
  <c r="M11" i="1"/>
  <c r="M14" i="1"/>
  <c r="M13" i="1"/>
  <c r="M17" i="1"/>
  <c r="M25" i="1"/>
  <c r="M42" i="1"/>
  <c r="M33" i="1"/>
  <c r="M6" i="1"/>
  <c r="M35" i="1"/>
  <c r="M26" i="1"/>
  <c r="M4" i="1"/>
  <c r="M16" i="1"/>
  <c r="M49" i="1"/>
  <c r="M29" i="1"/>
  <c r="M9" i="1"/>
  <c r="M31" i="1"/>
  <c r="M52" i="1"/>
  <c r="M18" i="1"/>
  <c r="M74" i="1"/>
  <c r="M12" i="1"/>
  <c r="M40" i="1"/>
  <c r="M85" i="1"/>
  <c r="M81" i="1"/>
  <c r="M54" i="1"/>
  <c r="M50" i="1"/>
  <c r="M70" i="1"/>
  <c r="M45" i="1"/>
  <c r="M53" i="1"/>
  <c r="M36" i="1"/>
  <c r="M23" i="1"/>
  <c r="M51" i="1"/>
  <c r="M69" i="1"/>
  <c r="M27" i="1"/>
  <c r="M65" i="1"/>
  <c r="M76" i="1"/>
  <c r="M90" i="1"/>
  <c r="M61" i="1"/>
  <c r="M84" i="1"/>
  <c r="M46" i="1"/>
  <c r="M7" i="1"/>
  <c r="M43" i="1"/>
  <c r="M83" i="1"/>
  <c r="M63" i="1"/>
  <c r="M73" i="1"/>
  <c r="M62" i="1"/>
  <c r="M68" i="1"/>
  <c r="M39" i="1"/>
  <c r="M19" i="1"/>
  <c r="M91" i="1"/>
  <c r="M67" i="1"/>
  <c r="M82" i="1"/>
  <c r="M58" i="1"/>
  <c r="M77" i="1"/>
  <c r="M37" i="1"/>
  <c r="M55" i="1"/>
  <c r="M94" i="1"/>
  <c r="M30" i="1"/>
  <c r="M71" i="1"/>
  <c r="M80" i="1"/>
  <c r="M34" i="1"/>
  <c r="M79" i="1"/>
  <c r="M89" i="1"/>
  <c r="M41" i="1"/>
  <c r="M56" i="1"/>
  <c r="M15" i="1"/>
  <c r="M72" i="1"/>
  <c r="M22" i="1"/>
  <c r="M75" i="1"/>
  <c r="M86" i="1"/>
  <c r="M21" i="1"/>
  <c r="M78" i="1"/>
  <c r="M60" i="1"/>
  <c r="M28" i="1"/>
  <c r="M57" i="1"/>
  <c r="M93" i="1"/>
  <c r="M88" i="1"/>
  <c r="M32" i="1"/>
  <c r="M87" i="1"/>
  <c r="M44" i="1"/>
  <c r="M38" i="1"/>
  <c r="M95" i="1"/>
  <c r="M47" i="1"/>
  <c r="M59" i="1"/>
  <c r="M64" i="1"/>
  <c r="M66" i="1"/>
  <c r="M97" i="1"/>
  <c r="M92" i="1"/>
  <c r="M96" i="1"/>
  <c r="M98" i="1"/>
  <c r="M3" i="1"/>
  <c r="H27" i="1" l="1"/>
  <c r="J27" i="1" s="1"/>
  <c r="I27" i="1"/>
  <c r="L27" i="1" s="1"/>
  <c r="K27" i="1"/>
  <c r="S27" i="1" l="1"/>
  <c r="K33" i="1" l="1"/>
  <c r="I33" i="1"/>
  <c r="L33" i="1" s="1"/>
  <c r="K7" i="1"/>
  <c r="I7" i="1"/>
  <c r="L7" i="1" s="1"/>
  <c r="K18" i="1"/>
  <c r="I18" i="1"/>
  <c r="L18" i="1" s="1"/>
  <c r="K105" i="1"/>
  <c r="I105" i="1"/>
  <c r="L105" i="1" s="1"/>
  <c r="K3" i="1"/>
  <c r="I3" i="1"/>
  <c r="L3" i="1" s="1"/>
  <c r="K98" i="1"/>
  <c r="I98" i="1"/>
  <c r="L98" i="1" s="1"/>
  <c r="K96" i="1"/>
  <c r="I96" i="1"/>
  <c r="L96" i="1" s="1"/>
  <c r="K92" i="1"/>
  <c r="I92" i="1"/>
  <c r="L92" i="1" s="1"/>
  <c r="K97" i="1"/>
  <c r="I97" i="1"/>
  <c r="L97" i="1" s="1"/>
  <c r="K64" i="1"/>
  <c r="I64" i="1"/>
  <c r="L64" i="1" s="1"/>
  <c r="K59" i="1"/>
  <c r="I59" i="1"/>
  <c r="L59" i="1" s="1"/>
  <c r="K47" i="1"/>
  <c r="I47" i="1"/>
  <c r="L47" i="1" s="1"/>
  <c r="K95" i="1"/>
  <c r="I95" i="1"/>
  <c r="L95" i="1" s="1"/>
  <c r="K38" i="1"/>
  <c r="I38" i="1"/>
  <c r="L38" i="1" s="1"/>
  <c r="K44" i="1"/>
  <c r="I44" i="1"/>
  <c r="L44" i="1" s="1"/>
  <c r="K87" i="1"/>
  <c r="I87" i="1"/>
  <c r="L87" i="1" s="1"/>
  <c r="K88" i="1"/>
  <c r="I88" i="1"/>
  <c r="L88" i="1" s="1"/>
  <c r="K93" i="1"/>
  <c r="I93" i="1"/>
  <c r="L93" i="1" s="1"/>
  <c r="K57" i="1"/>
  <c r="I57" i="1"/>
  <c r="L57" i="1" s="1"/>
  <c r="I60" i="1"/>
  <c r="K78" i="1"/>
  <c r="I78" i="1"/>
  <c r="L78" i="1" s="1"/>
  <c r="K75" i="1"/>
  <c r="I75" i="1"/>
  <c r="L75" i="1" s="1"/>
  <c r="K22" i="1"/>
  <c r="I22" i="1"/>
  <c r="L22" i="1" s="1"/>
  <c r="K72" i="1"/>
  <c r="I72" i="1"/>
  <c r="L72" i="1" s="1"/>
  <c r="K15" i="1"/>
  <c r="I15" i="1"/>
  <c r="L15" i="1" s="1"/>
  <c r="K56" i="1"/>
  <c r="I56" i="1"/>
  <c r="L56" i="1" s="1"/>
  <c r="K41" i="1"/>
  <c r="I41" i="1"/>
  <c r="L41" i="1" s="1"/>
  <c r="K89" i="1"/>
  <c r="I89" i="1"/>
  <c r="L89" i="1" s="1"/>
  <c r="K79" i="1"/>
  <c r="I79" i="1"/>
  <c r="L79" i="1" s="1"/>
  <c r="I80" i="1"/>
  <c r="K71" i="1"/>
  <c r="I71" i="1"/>
  <c r="L71" i="1" s="1"/>
  <c r="K30" i="1"/>
  <c r="I30" i="1"/>
  <c r="L30" i="1" s="1"/>
  <c r="K94" i="1"/>
  <c r="I94" i="1"/>
  <c r="L94" i="1" s="1"/>
  <c r="K37" i="1"/>
  <c r="I37" i="1"/>
  <c r="L37" i="1" s="1"/>
  <c r="K77" i="1"/>
  <c r="I77" i="1"/>
  <c r="L77" i="1" s="1"/>
  <c r="K58" i="1"/>
  <c r="I58" i="1"/>
  <c r="L58" i="1" s="1"/>
  <c r="K82" i="1"/>
  <c r="I82" i="1"/>
  <c r="L82" i="1" s="1"/>
  <c r="K67" i="1"/>
  <c r="I67" i="1"/>
  <c r="L67" i="1" s="1"/>
  <c r="K91" i="1"/>
  <c r="I91" i="1"/>
  <c r="L91" i="1" s="1"/>
  <c r="K19" i="1"/>
  <c r="I19" i="1"/>
  <c r="L19" i="1" s="1"/>
  <c r="K39" i="1"/>
  <c r="I39" i="1"/>
  <c r="L39" i="1" s="1"/>
  <c r="K68" i="1"/>
  <c r="I68" i="1"/>
  <c r="L68" i="1" s="1"/>
  <c r="K62" i="1"/>
  <c r="I62" i="1"/>
  <c r="L62" i="1" s="1"/>
  <c r="K73" i="1"/>
  <c r="I73" i="1"/>
  <c r="L73" i="1" s="1"/>
  <c r="K55" i="1"/>
  <c r="I55" i="1"/>
  <c r="L55" i="1" s="1"/>
  <c r="K63" i="1"/>
  <c r="I63" i="1"/>
  <c r="L63" i="1" s="1"/>
  <c r="K83" i="1"/>
  <c r="I83" i="1"/>
  <c r="L83" i="1" s="1"/>
  <c r="K43" i="1"/>
  <c r="I43" i="1"/>
  <c r="L43" i="1" s="1"/>
  <c r="I48" i="1"/>
  <c r="L48" i="1" s="1"/>
  <c r="K61" i="1"/>
  <c r="I61" i="1"/>
  <c r="L61" i="1" s="1"/>
  <c r="K90" i="1"/>
  <c r="I90" i="1"/>
  <c r="L90" i="1" s="1"/>
  <c r="K76" i="1"/>
  <c r="I76" i="1"/>
  <c r="L76" i="1" s="1"/>
  <c r="K65" i="1"/>
  <c r="I65" i="1"/>
  <c r="L65" i="1" s="1"/>
  <c r="K69" i="1"/>
  <c r="I69" i="1"/>
  <c r="L69" i="1" s="1"/>
  <c r="K51" i="1"/>
  <c r="I51" i="1"/>
  <c r="L51" i="1" s="1"/>
  <c r="K23" i="1"/>
  <c r="I23" i="1"/>
  <c r="L23" i="1" s="1"/>
  <c r="K36" i="1"/>
  <c r="I36" i="1"/>
  <c r="L36" i="1" s="1"/>
  <c r="K53" i="1"/>
  <c r="I53" i="1"/>
  <c r="L53" i="1" s="1"/>
  <c r="K45" i="1"/>
  <c r="I45" i="1"/>
  <c r="L45" i="1" s="1"/>
  <c r="K70" i="1"/>
  <c r="I70" i="1"/>
  <c r="L70" i="1" s="1"/>
  <c r="K50" i="1"/>
  <c r="I50" i="1"/>
  <c r="L50" i="1" s="1"/>
  <c r="K54" i="1"/>
  <c r="I54" i="1"/>
  <c r="L54" i="1" s="1"/>
  <c r="K107" i="1"/>
  <c r="I107" i="1"/>
  <c r="L107" i="1" s="1"/>
  <c r="K81" i="1"/>
  <c r="I81" i="1"/>
  <c r="L81" i="1" s="1"/>
  <c r="K85" i="1"/>
  <c r="I85" i="1"/>
  <c r="L85" i="1" s="1"/>
  <c r="K40" i="1"/>
  <c r="I40" i="1"/>
  <c r="L40" i="1" s="1"/>
  <c r="K12" i="1"/>
  <c r="I12" i="1"/>
  <c r="L12" i="1" s="1"/>
  <c r="K74" i="1"/>
  <c r="I74" i="1"/>
  <c r="L74" i="1" s="1"/>
  <c r="K106" i="1"/>
  <c r="I106" i="1"/>
  <c r="L106" i="1" s="1"/>
  <c r="K52" i="1"/>
  <c r="I52" i="1"/>
  <c r="L52" i="1" s="1"/>
  <c r="K31" i="1"/>
  <c r="I31" i="1"/>
  <c r="L31" i="1" s="1"/>
  <c r="K104" i="1"/>
  <c r="I104" i="1"/>
  <c r="L104" i="1" s="1"/>
  <c r="K29" i="1"/>
  <c r="I29" i="1"/>
  <c r="L29" i="1" s="1"/>
  <c r="K49" i="1"/>
  <c r="I49" i="1"/>
  <c r="L49" i="1" s="1"/>
  <c r="K16" i="1"/>
  <c r="I16" i="1"/>
  <c r="L16" i="1" s="1"/>
  <c r="K103" i="1"/>
  <c r="I103" i="1"/>
  <c r="L103" i="1" s="1"/>
  <c r="K4" i="1"/>
  <c r="I4" i="1"/>
  <c r="L4" i="1" s="1"/>
  <c r="K26" i="1"/>
  <c r="I26" i="1"/>
  <c r="L26" i="1" s="1"/>
  <c r="K102" i="1"/>
  <c r="I102" i="1"/>
  <c r="L102" i="1" s="1"/>
  <c r="K35" i="1"/>
  <c r="I35" i="1"/>
  <c r="L35" i="1" s="1"/>
  <c r="K6" i="1"/>
  <c r="I6" i="1"/>
  <c r="L6" i="1" s="1"/>
  <c r="K42" i="1"/>
  <c r="I42" i="1"/>
  <c r="L42" i="1" s="1"/>
  <c r="K101" i="1"/>
  <c r="I101" i="1"/>
  <c r="L101" i="1" s="1"/>
  <c r="K100" i="1"/>
  <c r="I100" i="1"/>
  <c r="L100" i="1" s="1"/>
  <c r="K25" i="1"/>
  <c r="I25" i="1"/>
  <c r="L25" i="1" s="1"/>
  <c r="K17" i="1"/>
  <c r="I17" i="1"/>
  <c r="L17" i="1" s="1"/>
  <c r="K13" i="1"/>
  <c r="I13" i="1"/>
  <c r="L13" i="1" s="1"/>
  <c r="K14" i="1"/>
  <c r="I14" i="1"/>
  <c r="L14" i="1" s="1"/>
  <c r="K11" i="1"/>
  <c r="I11" i="1"/>
  <c r="L11" i="1" s="1"/>
  <c r="K10" i="1"/>
  <c r="I10" i="1"/>
  <c r="L10" i="1" s="1"/>
  <c r="K24" i="1"/>
  <c r="I24" i="1"/>
  <c r="L24" i="1" s="1"/>
  <c r="K8" i="1"/>
  <c r="I8" i="1"/>
  <c r="L8" i="1" s="1"/>
  <c r="K20" i="1"/>
  <c r="I20" i="1"/>
  <c r="L20" i="1" s="1"/>
  <c r="K99" i="1"/>
  <c r="I99" i="1"/>
  <c r="L99" i="1" s="1"/>
  <c r="K5" i="1"/>
  <c r="I5" i="1"/>
  <c r="L5" i="1" s="1"/>
  <c r="H33" i="1"/>
  <c r="J33" i="1" s="1"/>
  <c r="H7" i="1"/>
  <c r="J7" i="1" s="1"/>
  <c r="H105" i="1"/>
  <c r="J105" i="1" s="1"/>
  <c r="H18" i="1"/>
  <c r="J18" i="1" s="1"/>
  <c r="S7" i="1" l="1"/>
  <c r="S33" i="1"/>
  <c r="S105" i="1"/>
  <c r="S18" i="1"/>
  <c r="G6" i="2"/>
  <c r="G5" i="2"/>
  <c r="G4" i="2"/>
  <c r="G3" i="2"/>
  <c r="F5" i="2"/>
  <c r="F4" i="2"/>
  <c r="F3" i="2"/>
  <c r="E5" i="2"/>
  <c r="E4" i="2"/>
  <c r="E3" i="2"/>
  <c r="D5" i="2"/>
  <c r="D4" i="2"/>
  <c r="D3" i="2"/>
  <c r="H3" i="1"/>
  <c r="J3" i="1" s="1"/>
  <c r="S3" i="1" l="1"/>
  <c r="I108" i="1"/>
  <c r="L108" i="1" s="1"/>
  <c r="H108" i="1"/>
  <c r="J108" i="1" s="1"/>
  <c r="K108" i="1"/>
  <c r="H98" i="1"/>
  <c r="H96" i="1"/>
  <c r="H92" i="1"/>
  <c r="H97" i="1"/>
  <c r="D66" i="1"/>
  <c r="H64" i="1"/>
  <c r="J64" i="1" s="1"/>
  <c r="H59" i="1"/>
  <c r="H47" i="1"/>
  <c r="H95" i="1"/>
  <c r="H38" i="1"/>
  <c r="H44" i="1"/>
  <c r="H87" i="1"/>
  <c r="D32" i="1"/>
  <c r="H88" i="1"/>
  <c r="H93" i="1"/>
  <c r="H57" i="1"/>
  <c r="D28" i="1"/>
  <c r="H60" i="1"/>
  <c r="B60" i="1"/>
  <c r="H78" i="1"/>
  <c r="J78" i="1" s="1"/>
  <c r="D21" i="1"/>
  <c r="D86" i="1"/>
  <c r="H75" i="1"/>
  <c r="H22" i="1"/>
  <c r="H72" i="1"/>
  <c r="H15" i="1"/>
  <c r="H56" i="1"/>
  <c r="H41" i="1"/>
  <c r="H89" i="1"/>
  <c r="H79" i="1"/>
  <c r="D34" i="1"/>
  <c r="H80" i="1"/>
  <c r="B80" i="1"/>
  <c r="H71" i="1"/>
  <c r="J71" i="1" s="1"/>
  <c r="H30" i="1"/>
  <c r="H94" i="1"/>
  <c r="J94" i="1" s="1"/>
  <c r="H37" i="1"/>
  <c r="J37" i="1" s="1"/>
  <c r="H77" i="1"/>
  <c r="H58" i="1"/>
  <c r="J58" i="1" s="1"/>
  <c r="H82" i="1"/>
  <c r="J82" i="1" s="1"/>
  <c r="H67" i="1"/>
  <c r="H91" i="1"/>
  <c r="J91" i="1" s="1"/>
  <c r="H19" i="1"/>
  <c r="J19" i="1" s="1"/>
  <c r="H39" i="1"/>
  <c r="H68" i="1"/>
  <c r="H62" i="1"/>
  <c r="J62" i="1" s="1"/>
  <c r="H73" i="1"/>
  <c r="H55" i="1"/>
  <c r="J55" i="1" s="1"/>
  <c r="H63" i="1"/>
  <c r="H83" i="1"/>
  <c r="H43" i="1"/>
  <c r="J43" i="1" s="1"/>
  <c r="H48" i="1"/>
  <c r="G48" i="1"/>
  <c r="M48" i="1" s="1"/>
  <c r="D46" i="1"/>
  <c r="D84" i="1"/>
  <c r="H61" i="1"/>
  <c r="J61" i="1" s="1"/>
  <c r="H90" i="1"/>
  <c r="H76" i="1"/>
  <c r="J76" i="1" s="1"/>
  <c r="H65" i="1"/>
  <c r="J65" i="1" s="1"/>
  <c r="H69" i="1"/>
  <c r="J69" i="1" s="1"/>
  <c r="H51" i="1"/>
  <c r="J51" i="1" s="1"/>
  <c r="H23" i="1"/>
  <c r="H36" i="1"/>
  <c r="J36" i="1" s="1"/>
  <c r="H53" i="1"/>
  <c r="J53" i="1" s="1"/>
  <c r="H45" i="1"/>
  <c r="H70" i="1"/>
  <c r="H50" i="1"/>
  <c r="J50" i="1" s="1"/>
  <c r="H54" i="1"/>
  <c r="H107" i="1"/>
  <c r="J107" i="1" s="1"/>
  <c r="H81" i="1"/>
  <c r="J81" i="1" s="1"/>
  <c r="H85" i="1"/>
  <c r="H40" i="1"/>
  <c r="J40" i="1" s="1"/>
  <c r="H12" i="1"/>
  <c r="H74" i="1"/>
  <c r="J74" i="1" s="1"/>
  <c r="H106" i="1"/>
  <c r="H52" i="1"/>
  <c r="H31" i="1"/>
  <c r="J31" i="1" s="1"/>
  <c r="D9" i="1"/>
  <c r="H104" i="1"/>
  <c r="J104" i="1" s="1"/>
  <c r="H29" i="1"/>
  <c r="H49" i="1"/>
  <c r="J49" i="1" s="1"/>
  <c r="H16" i="1"/>
  <c r="H103" i="1"/>
  <c r="H4" i="1"/>
  <c r="J4" i="1" s="1"/>
  <c r="H26" i="1"/>
  <c r="H102" i="1"/>
  <c r="J102" i="1" s="1"/>
  <c r="H35" i="1"/>
  <c r="H6" i="1"/>
  <c r="J6" i="1" s="1"/>
  <c r="H42" i="1"/>
  <c r="J42" i="1" s="1"/>
  <c r="H101" i="1"/>
  <c r="H100" i="1"/>
  <c r="J100" i="1" s="1"/>
  <c r="H25" i="1"/>
  <c r="H17" i="1"/>
  <c r="J17" i="1" s="1"/>
  <c r="H13" i="1"/>
  <c r="H14" i="1"/>
  <c r="J14" i="1" s="1"/>
  <c r="H11" i="1"/>
  <c r="H10" i="1"/>
  <c r="J10" i="1" s="1"/>
  <c r="H24" i="1"/>
  <c r="H8" i="1"/>
  <c r="J8" i="1" s="1"/>
  <c r="H20" i="1"/>
  <c r="J20" i="1" s="1"/>
  <c r="H99" i="1"/>
  <c r="H5" i="1"/>
  <c r="S74" i="1" l="1"/>
  <c r="S91" i="1"/>
  <c r="S49" i="1"/>
  <c r="S61" i="1"/>
  <c r="S82" i="1"/>
  <c r="S104" i="1"/>
  <c r="S36" i="1"/>
  <c r="S58" i="1"/>
  <c r="S108" i="1"/>
  <c r="S65" i="1"/>
  <c r="S76" i="1"/>
  <c r="S42" i="1"/>
  <c r="S6" i="1"/>
  <c r="S53" i="1"/>
  <c r="S102" i="1"/>
  <c r="S81" i="1"/>
  <c r="S62" i="1"/>
  <c r="S64" i="1"/>
  <c r="S4" i="1"/>
  <c r="S50" i="1"/>
  <c r="S40" i="1"/>
  <c r="S55" i="1"/>
  <c r="S17" i="1"/>
  <c r="S31" i="1"/>
  <c r="S107" i="1"/>
  <c r="S51" i="1"/>
  <c r="S37" i="1"/>
  <c r="S69" i="1"/>
  <c r="S94" i="1"/>
  <c r="S78" i="1"/>
  <c r="S43" i="1"/>
  <c r="S19" i="1"/>
  <c r="S100" i="1"/>
  <c r="S71" i="1"/>
  <c r="J80" i="1"/>
  <c r="I34" i="1"/>
  <c r="L34" i="1" s="1"/>
  <c r="K34" i="1"/>
  <c r="K48" i="1"/>
  <c r="H21" i="1"/>
  <c r="J21" i="1" s="1"/>
  <c r="I21" i="1"/>
  <c r="L21" i="1" s="1"/>
  <c r="K21" i="1"/>
  <c r="K60" i="1"/>
  <c r="L60" i="1"/>
  <c r="K46" i="1"/>
  <c r="I46" i="1"/>
  <c r="L46" i="1" s="1"/>
  <c r="H86" i="1"/>
  <c r="J86" i="1" s="1"/>
  <c r="K86" i="1"/>
  <c r="I86" i="1"/>
  <c r="L86" i="1" s="1"/>
  <c r="J60" i="1"/>
  <c r="H32" i="1"/>
  <c r="J32" i="1" s="1"/>
  <c r="I32" i="1"/>
  <c r="L32" i="1" s="1"/>
  <c r="K32" i="1"/>
  <c r="K9" i="1"/>
  <c r="I9" i="1"/>
  <c r="L9" i="1" s="1"/>
  <c r="K80" i="1"/>
  <c r="P80" i="1" s="1"/>
  <c r="L80" i="1"/>
  <c r="H66" i="1"/>
  <c r="J66" i="1" s="1"/>
  <c r="K66" i="1"/>
  <c r="I66" i="1"/>
  <c r="L66" i="1" s="1"/>
  <c r="K28" i="1"/>
  <c r="I28" i="1"/>
  <c r="L28" i="1" s="1"/>
  <c r="I84" i="1"/>
  <c r="L84" i="1" s="1"/>
  <c r="K84" i="1"/>
  <c r="P84" i="1" s="1"/>
  <c r="J96" i="1"/>
  <c r="J98" i="1"/>
  <c r="J5" i="1"/>
  <c r="J24" i="1"/>
  <c r="J13" i="1"/>
  <c r="J26" i="1"/>
  <c r="J16" i="1"/>
  <c r="J83" i="1"/>
  <c r="J68" i="1"/>
  <c r="J89" i="1"/>
  <c r="J72" i="1"/>
  <c r="J88" i="1"/>
  <c r="J44" i="1"/>
  <c r="J47" i="1"/>
  <c r="J59" i="1"/>
  <c r="J92" i="1"/>
  <c r="J54" i="1"/>
  <c r="J70" i="1"/>
  <c r="J52" i="1"/>
  <c r="J12" i="1"/>
  <c r="J45" i="1"/>
  <c r="J23" i="1"/>
  <c r="J90" i="1"/>
  <c r="J48" i="1"/>
  <c r="J67" i="1"/>
  <c r="J77" i="1"/>
  <c r="J79" i="1"/>
  <c r="J15" i="1"/>
  <c r="J22" i="1"/>
  <c r="J87" i="1"/>
  <c r="J95" i="1"/>
  <c r="J97" i="1"/>
  <c r="J99" i="1"/>
  <c r="J106" i="1"/>
  <c r="J85" i="1"/>
  <c r="J39" i="1"/>
  <c r="J30" i="1"/>
  <c r="J41" i="1"/>
  <c r="J57" i="1"/>
  <c r="J11" i="1"/>
  <c r="J25" i="1"/>
  <c r="J101" i="1"/>
  <c r="J35" i="1"/>
  <c r="J103" i="1"/>
  <c r="J29" i="1"/>
  <c r="J63" i="1"/>
  <c r="J73" i="1"/>
  <c r="J56" i="1"/>
  <c r="J75" i="1"/>
  <c r="J93" i="1"/>
  <c r="J38" i="1"/>
  <c r="H84" i="1"/>
  <c r="S20" i="1"/>
  <c r="H9" i="1"/>
  <c r="H28" i="1"/>
  <c r="H34" i="1"/>
  <c r="S8" i="1"/>
  <c r="S14" i="1"/>
  <c r="S10" i="1"/>
  <c r="H46" i="1"/>
  <c r="J46" i="1" s="1"/>
  <c r="S90" i="1" l="1"/>
  <c r="S86" i="1"/>
  <c r="P9" i="1"/>
  <c r="P13" i="1"/>
  <c r="P42" i="1"/>
  <c r="P61" i="1"/>
  <c r="P39" i="1"/>
  <c r="P6" i="1"/>
  <c r="P31" i="1"/>
  <c r="P58" i="1"/>
  <c r="P103" i="1"/>
  <c r="P22" i="1"/>
  <c r="P77" i="1"/>
  <c r="P12" i="1"/>
  <c r="P37" i="1"/>
  <c r="P26" i="1"/>
  <c r="P82" i="1"/>
  <c r="P67" i="1"/>
  <c r="P51" i="1"/>
  <c r="P68" i="1"/>
  <c r="P101" i="1"/>
  <c r="P97" i="1"/>
  <c r="P49" i="1"/>
  <c r="P15" i="1"/>
  <c r="P94" i="1"/>
  <c r="P85" i="1"/>
  <c r="P57" i="1"/>
  <c r="P74" i="1"/>
  <c r="P107" i="1"/>
  <c r="P93" i="1"/>
  <c r="P90" i="1"/>
  <c r="P33" i="1"/>
  <c r="P38" i="1"/>
  <c r="P99" i="1"/>
  <c r="P92" i="1"/>
  <c r="P43" i="1"/>
  <c r="P23" i="1"/>
  <c r="P102" i="1"/>
  <c r="P3" i="1"/>
  <c r="P52" i="1"/>
  <c r="P78" i="1"/>
  <c r="P87" i="1"/>
  <c r="P50" i="1"/>
  <c r="P11" i="1"/>
  <c r="P44" i="1"/>
  <c r="P81" i="1"/>
  <c r="P20" i="1"/>
  <c r="P56" i="1"/>
  <c r="P54" i="1"/>
  <c r="P96" i="1"/>
  <c r="P83" i="1"/>
  <c r="P71" i="1"/>
  <c r="P27" i="1"/>
  <c r="P40" i="1"/>
  <c r="P24" i="1"/>
  <c r="P47" i="1"/>
  <c r="P36" i="1"/>
  <c r="P4" i="1"/>
  <c r="P59" i="1"/>
  <c r="P8" i="1"/>
  <c r="P70" i="1"/>
  <c r="P25" i="1"/>
  <c r="P64" i="1"/>
  <c r="P75" i="1"/>
  <c r="P95" i="1"/>
  <c r="P14" i="1"/>
  <c r="P98" i="1"/>
  <c r="P88" i="1"/>
  <c r="P65" i="1"/>
  <c r="P10" i="1"/>
  <c r="P53" i="1"/>
  <c r="P105" i="1"/>
  <c r="P89" i="1"/>
  <c r="P73" i="1"/>
  <c r="P18" i="1"/>
  <c r="P100" i="1"/>
  <c r="P76" i="1"/>
  <c r="P62" i="1"/>
  <c r="P7" i="1"/>
  <c r="P45" i="1"/>
  <c r="P17" i="1"/>
  <c r="P69" i="1"/>
  <c r="P55" i="1"/>
  <c r="P16" i="1"/>
  <c r="P72" i="1"/>
  <c r="P19" i="1"/>
  <c r="P29" i="1"/>
  <c r="P35" i="1"/>
  <c r="P41" i="1"/>
  <c r="P91" i="1"/>
  <c r="P5" i="1"/>
  <c r="P63" i="1"/>
  <c r="P79" i="1"/>
  <c r="P106" i="1"/>
  <c r="P30" i="1"/>
  <c r="P104" i="1"/>
  <c r="P34" i="1"/>
  <c r="S30" i="1"/>
  <c r="S45" i="1"/>
  <c r="S13" i="1"/>
  <c r="P28" i="1"/>
  <c r="P32" i="1"/>
  <c r="P46" i="1"/>
  <c r="S97" i="1"/>
  <c r="S39" i="1"/>
  <c r="S12" i="1"/>
  <c r="S24" i="1"/>
  <c r="S80" i="1"/>
  <c r="S103" i="1"/>
  <c r="S35" i="1"/>
  <c r="S52" i="1"/>
  <c r="P60" i="1"/>
  <c r="P108" i="1"/>
  <c r="S46" i="1"/>
  <c r="S85" i="1"/>
  <c r="S70" i="1"/>
  <c r="P21" i="1"/>
  <c r="S11" i="1"/>
  <c r="P66" i="1"/>
  <c r="S32" i="1"/>
  <c r="S101" i="1"/>
  <c r="S106" i="1"/>
  <c r="S77" i="1"/>
  <c r="S98" i="1"/>
  <c r="S66" i="1"/>
  <c r="S60" i="1"/>
  <c r="S75" i="1"/>
  <c r="S25" i="1"/>
  <c r="S67" i="1"/>
  <c r="S54" i="1"/>
  <c r="S96" i="1"/>
  <c r="P86" i="1"/>
  <c r="S73" i="1"/>
  <c r="S59" i="1"/>
  <c r="P48" i="1"/>
  <c r="S95" i="1"/>
  <c r="S16" i="1"/>
  <c r="S23" i="1"/>
  <c r="S26" i="1"/>
  <c r="S5" i="1"/>
  <c r="S21" i="1"/>
  <c r="S15" i="1"/>
  <c r="S41" i="1"/>
  <c r="S79" i="1"/>
  <c r="S47" i="1"/>
  <c r="S89" i="1"/>
  <c r="S44" i="1"/>
  <c r="S68" i="1"/>
  <c r="S87" i="1"/>
  <c r="S83" i="1"/>
  <c r="S93" i="1"/>
  <c r="S56" i="1"/>
  <c r="S88" i="1"/>
  <c r="S57" i="1"/>
  <c r="S72" i="1"/>
  <c r="S38" i="1"/>
  <c r="S48" i="1"/>
  <c r="S29" i="1"/>
  <c r="S92" i="1"/>
  <c r="S63" i="1"/>
  <c r="S22" i="1"/>
  <c r="S99" i="1"/>
  <c r="J9" i="1"/>
  <c r="Q9" i="1" s="1"/>
  <c r="J28" i="1"/>
  <c r="J84" i="1"/>
  <c r="J34" i="1"/>
  <c r="Q34" i="1" s="1"/>
  <c r="Q63" i="1" l="1"/>
  <c r="Q51" i="1"/>
  <c r="Q33" i="1"/>
  <c r="Q8" i="1"/>
  <c r="Q77" i="1"/>
  <c r="Q19" i="1"/>
  <c r="Q3" i="1"/>
  <c r="Q108" i="1"/>
  <c r="Q91" i="1"/>
  <c r="Q68" i="1"/>
  <c r="Q75" i="1"/>
  <c r="Q60" i="1"/>
  <c r="Q38" i="1"/>
  <c r="Q26" i="1"/>
  <c r="Q95" i="1"/>
  <c r="Q6" i="1"/>
  <c r="R6" i="1" s="1"/>
  <c r="Q62" i="1"/>
  <c r="Q54" i="1"/>
  <c r="Q106" i="1"/>
  <c r="Q11" i="1"/>
  <c r="Q5" i="1"/>
  <c r="R108" i="1"/>
  <c r="Q103" i="1"/>
  <c r="Q43" i="1"/>
  <c r="Q15" i="1"/>
  <c r="Q22" i="1"/>
  <c r="R34" i="1"/>
  <c r="R95" i="1"/>
  <c r="R54" i="1"/>
  <c r="R38" i="1"/>
  <c r="Q41" i="1"/>
  <c r="R41" i="1" s="1"/>
  <c r="Q59" i="1"/>
  <c r="Q17" i="1"/>
  <c r="R17" i="1" s="1"/>
  <c r="Q50" i="1"/>
  <c r="Q104" i="1"/>
  <c r="Q66" i="1"/>
  <c r="Q72" i="1"/>
  <c r="Q64" i="1"/>
  <c r="Q80" i="1"/>
  <c r="R80" i="1" s="1"/>
  <c r="Q39" i="1"/>
  <c r="R39" i="1" s="1"/>
  <c r="Q30" i="1"/>
  <c r="R104" i="1"/>
  <c r="R75" i="1"/>
  <c r="R33" i="1"/>
  <c r="R15" i="1"/>
  <c r="R26" i="1"/>
  <c r="Q86" i="1"/>
  <c r="R86" i="1" s="1"/>
  <c r="Q23" i="1"/>
  <c r="Q37" i="1"/>
  <c r="Q67" i="1"/>
  <c r="Q65" i="1"/>
  <c r="R65" i="1" s="1"/>
  <c r="Q101" i="1"/>
  <c r="Q53" i="1"/>
  <c r="Q79" i="1"/>
  <c r="Q71" i="1"/>
  <c r="R71" i="1" s="1"/>
  <c r="Q48" i="1"/>
  <c r="R48" i="1" s="1"/>
  <c r="R30" i="1"/>
  <c r="R29" i="1"/>
  <c r="R53" i="1"/>
  <c r="R64" i="1"/>
  <c r="R24" i="1"/>
  <c r="R3" i="1"/>
  <c r="R37" i="1"/>
  <c r="Q105" i="1"/>
  <c r="R105" i="1" s="1"/>
  <c r="Q84" i="1"/>
  <c r="R84" i="1" s="1"/>
  <c r="Q74" i="1"/>
  <c r="Q73" i="1"/>
  <c r="Q78" i="1"/>
  <c r="R78" i="1" s="1"/>
  <c r="Q10" i="1"/>
  <c r="R10" i="1" s="1"/>
  <c r="R60" i="1"/>
  <c r="Q97" i="1"/>
  <c r="Q29" i="1"/>
  <c r="R106" i="1"/>
  <c r="R62" i="1"/>
  <c r="R97" i="1"/>
  <c r="Q90" i="1"/>
  <c r="R90" i="1" s="1"/>
  <c r="Q27" i="1"/>
  <c r="R27" i="1" s="1"/>
  <c r="Q98" i="1"/>
  <c r="Q85" i="1"/>
  <c r="Q36" i="1"/>
  <c r="R36" i="1" s="1"/>
  <c r="Q24" i="1"/>
  <c r="Q13" i="1"/>
  <c r="R19" i="1"/>
  <c r="Q28" i="1"/>
  <c r="R28" i="1" s="1"/>
  <c r="Q87" i="1"/>
  <c r="Q82" i="1"/>
  <c r="R82" i="1" s="1"/>
  <c r="Q21" i="1"/>
  <c r="R21" i="1" s="1"/>
  <c r="Q100" i="1"/>
  <c r="R100" i="1" s="1"/>
  <c r="Q99" i="1"/>
  <c r="Q31" i="1"/>
  <c r="R31" i="1" s="1"/>
  <c r="Q32" i="1"/>
  <c r="R32" i="1" s="1"/>
  <c r="Q70" i="1"/>
  <c r="R70" i="1" s="1"/>
  <c r="Q52" i="1"/>
  <c r="R52" i="1" s="1"/>
  <c r="Q76" i="1"/>
  <c r="Q42" i="1"/>
  <c r="R79" i="1"/>
  <c r="R72" i="1"/>
  <c r="R76" i="1"/>
  <c r="R23" i="1"/>
  <c r="R101" i="1"/>
  <c r="R77" i="1"/>
  <c r="R42" i="1"/>
  <c r="Q58" i="1"/>
  <c r="Q83" i="1"/>
  <c r="Q96" i="1"/>
  <c r="Q25" i="1"/>
  <c r="R25" i="1" s="1"/>
  <c r="Q20" i="1"/>
  <c r="R20" i="1" s="1"/>
  <c r="Q89" i="1"/>
  <c r="R89" i="1" s="1"/>
  <c r="Q46" i="1"/>
  <c r="R46" i="1" s="1"/>
  <c r="Q40" i="1"/>
  <c r="R40" i="1" s="1"/>
  <c r="Q88" i="1"/>
  <c r="Q61" i="1"/>
  <c r="R61" i="1" s="1"/>
  <c r="Q44" i="1"/>
  <c r="R44" i="1" s="1"/>
  <c r="Q7" i="1"/>
  <c r="R7" i="1" s="1"/>
  <c r="R63" i="1"/>
  <c r="R88" i="1"/>
  <c r="R8" i="1"/>
  <c r="R11" i="1"/>
  <c r="R43" i="1"/>
  <c r="R74" i="1"/>
  <c r="R68" i="1"/>
  <c r="R22" i="1"/>
  <c r="R13" i="1"/>
  <c r="Q57" i="1"/>
  <c r="Q81" i="1"/>
  <c r="R81" i="1" s="1"/>
  <c r="Q16" i="1"/>
  <c r="R16" i="1" s="1"/>
  <c r="Q14" i="1"/>
  <c r="R14" i="1" s="1"/>
  <c r="R66" i="1"/>
  <c r="Q93" i="1"/>
  <c r="R93" i="1" s="1"/>
  <c r="Q35" i="1"/>
  <c r="R35" i="1" s="1"/>
  <c r="Q107" i="1"/>
  <c r="R107" i="1" s="1"/>
  <c r="Q12" i="1"/>
  <c r="R12" i="1" s="1"/>
  <c r="Q102" i="1"/>
  <c r="R102" i="1" s="1"/>
  <c r="Q45" i="1"/>
  <c r="R45" i="1" s="1"/>
  <c r="Q55" i="1"/>
  <c r="R55" i="1" s="1"/>
  <c r="R5" i="1"/>
  <c r="R98" i="1"/>
  <c r="R59" i="1"/>
  <c r="R83" i="1"/>
  <c r="R50" i="1"/>
  <c r="R92" i="1"/>
  <c r="R57" i="1"/>
  <c r="R51" i="1"/>
  <c r="R103" i="1"/>
  <c r="R9" i="1"/>
  <c r="Q92" i="1"/>
  <c r="Q18" i="1"/>
  <c r="R18" i="1" s="1"/>
  <c r="Q56" i="1"/>
  <c r="R56" i="1" s="1"/>
  <c r="Q69" i="1"/>
  <c r="R69" i="1" s="1"/>
  <c r="Q4" i="1"/>
  <c r="R4" i="1" s="1"/>
  <c r="Q94" i="1"/>
  <c r="R94" i="1" s="1"/>
  <c r="R91" i="1"/>
  <c r="R73" i="1"/>
  <c r="R96" i="1"/>
  <c r="R87" i="1"/>
  <c r="R99" i="1"/>
  <c r="R85" i="1"/>
  <c r="R67" i="1"/>
  <c r="R58" i="1"/>
  <c r="Q47" i="1"/>
  <c r="R47" i="1" s="1"/>
  <c r="Q49" i="1"/>
  <c r="R49" i="1" s="1"/>
  <c r="S9" i="1"/>
  <c r="S28" i="1"/>
  <c r="S34" i="1"/>
  <c r="S84" i="1"/>
</calcChain>
</file>

<file path=xl/sharedStrings.xml><?xml version="1.0" encoding="utf-8"?>
<sst xmlns="http://schemas.openxmlformats.org/spreadsheetml/2006/main" count="257" uniqueCount="150">
  <si>
    <t>Price</t>
  </si>
  <si>
    <t>Calories/serving</t>
  </si>
  <si>
    <t>Servings</t>
  </si>
  <si>
    <t>Protein</t>
  </si>
  <si>
    <t>Fiber</t>
  </si>
  <si>
    <t>Calories</t>
  </si>
  <si>
    <t>Comment</t>
  </si>
  <si>
    <t>Store</t>
  </si>
  <si>
    <t>Protein rating(max protein/protein)</t>
  </si>
  <si>
    <t>Calorie rating(max calories/calories)</t>
  </si>
  <si>
    <t>Weighted Value(Max Protein/Protein)*(Max Calories/Calories)</t>
  </si>
  <si>
    <t>White Bread</t>
  </si>
  <si>
    <t>Walmart</t>
  </si>
  <si>
    <t>Rice</t>
  </si>
  <si>
    <t>Plain Oats</t>
  </si>
  <si>
    <t>Costco</t>
  </si>
  <si>
    <t>Ramen</t>
  </si>
  <si>
    <t>Angel Hair</t>
  </si>
  <si>
    <t>Bread Crumbs</t>
  </si>
  <si>
    <t>Peanut Butter</t>
  </si>
  <si>
    <t>Whole Wheat Pasta</t>
  </si>
  <si>
    <t>Pearled Barley</t>
  </si>
  <si>
    <t>Pinto Beans (10lbs)</t>
  </si>
  <si>
    <t>Whole Wheat Bread</t>
  </si>
  <si>
    <t>Lentils</t>
  </si>
  <si>
    <t>1lb bag</t>
  </si>
  <si>
    <t>Flour Large Taco Shells</t>
  </si>
  <si>
    <t>Bagels</t>
  </si>
  <si>
    <t>Miracle Whip</t>
  </si>
  <si>
    <t>Crisp Rice</t>
  </si>
  <si>
    <t>0.5% Milk</t>
  </si>
  <si>
    <t>Sweet Baby Rays BBQ</t>
  </si>
  <si>
    <t>Hamburger Buns</t>
  </si>
  <si>
    <t>Hamburger Helper</t>
  </si>
  <si>
    <t>Frozen Pizza</t>
  </si>
  <si>
    <t>Kidney Beans Canned</t>
  </si>
  <si>
    <t>Pasta Sides</t>
  </si>
  <si>
    <t>Raisin Bread</t>
  </si>
  <si>
    <t>Cream Cheese</t>
  </si>
  <si>
    <t>Taco Bell Beefy 5</t>
  </si>
  <si>
    <t>McDouble</t>
  </si>
  <si>
    <t>Sausage McMuffin</t>
  </si>
  <si>
    <t>Bagel Bites</t>
  </si>
  <si>
    <t>Frozen Peas</t>
  </si>
  <si>
    <t>Mackerel (canned)</t>
  </si>
  <si>
    <t>Evaporated Milk</t>
  </si>
  <si>
    <t>Organic Tomato Paste</t>
  </si>
  <si>
    <t>Banana</t>
  </si>
  <si>
    <t>Muscle Milk</t>
  </si>
  <si>
    <t>Quinoa</t>
  </si>
  <si>
    <t>88/12 Ground Beef</t>
  </si>
  <si>
    <t>Cottage Cheese(4% fat)</t>
  </si>
  <si>
    <t>Chipolte</t>
  </si>
  <si>
    <t>Chicken</t>
  </si>
  <si>
    <t>Lunchable</t>
  </si>
  <si>
    <t>Cytosport</t>
  </si>
  <si>
    <t>Large Tomato Sauce Canned</t>
  </si>
  <si>
    <t>White Onion</t>
  </si>
  <si>
    <t>Bacon</t>
  </si>
  <si>
    <t>Greek Yogurt</t>
  </si>
  <si>
    <t>Cream of Chicken Soup</t>
  </si>
  <si>
    <t>Canned Chicken</t>
  </si>
  <si>
    <t>Albacore Canned Tuna</t>
  </si>
  <si>
    <t>Egg Whites (carton)</t>
  </si>
  <si>
    <t>Salmon</t>
  </si>
  <si>
    <t>Sliced Turkey Breast(Jeanie O)</t>
  </si>
  <si>
    <t>Frozen Blueberries</t>
  </si>
  <si>
    <t>Raspberries</t>
  </si>
  <si>
    <t>Mass</t>
  </si>
  <si>
    <t>Mass per dollar</t>
  </si>
  <si>
    <t>Total Mass</t>
  </si>
  <si>
    <t>Kroger</t>
  </si>
  <si>
    <t>Item</t>
  </si>
  <si>
    <t>Cost</t>
  </si>
  <si>
    <t>qty</t>
  </si>
  <si>
    <t>Plates</t>
  </si>
  <si>
    <t>forks</t>
  </si>
  <si>
    <t>Cups</t>
  </si>
  <si>
    <t>Flour</t>
  </si>
  <si>
    <t>Tilapia</t>
  </si>
  <si>
    <t>cost/use</t>
  </si>
  <si>
    <t>Cost a day (3)</t>
  </si>
  <si>
    <t>Month</t>
  </si>
  <si>
    <t>Yearly</t>
  </si>
  <si>
    <t>Total</t>
  </si>
  <si>
    <t>Butter</t>
  </si>
  <si>
    <t>Instant Rice</t>
  </si>
  <si>
    <t>Dr. Thunder</t>
  </si>
  <si>
    <t>Hershey's Kisses</t>
  </si>
  <si>
    <t>Frozen Burrito</t>
  </si>
  <si>
    <t>Velveeta Mac and Cheese</t>
  </si>
  <si>
    <t>Crescent Roll</t>
  </si>
  <si>
    <t>Nutrigrain</t>
  </si>
  <si>
    <t>Hershey's Chocolate</t>
  </si>
  <si>
    <t>Cliff Bar</t>
  </si>
  <si>
    <t>Velveeta Slices</t>
  </si>
  <si>
    <t>Speedway Maple Sausage Biscuit</t>
  </si>
  <si>
    <t>Chipotle</t>
  </si>
  <si>
    <t>Pork Sirloin Tip Roast</t>
  </si>
  <si>
    <t>Applebee's Boneless BBQ Wings</t>
  </si>
  <si>
    <t>Pollock</t>
  </si>
  <si>
    <t>Beef Jerky</t>
  </si>
  <si>
    <t>Organic Diced Tomatoes</t>
  </si>
  <si>
    <t>Frozen Raspberries</t>
  </si>
  <si>
    <t>Chocolate Frosting</t>
  </si>
  <si>
    <t>Cheez-its</t>
  </si>
  <si>
    <t>Turkey Thanksgiving Sale</t>
  </si>
  <si>
    <t>Dry 15 Bean Soup</t>
  </si>
  <si>
    <t>Sugar</t>
  </si>
  <si>
    <t>White Pasta</t>
  </si>
  <si>
    <t>Goldfish Crackers</t>
  </si>
  <si>
    <t>Whole Milk</t>
  </si>
  <si>
    <t>Olive Oil (Costco)</t>
  </si>
  <si>
    <t>Kraft Mac And Cheese</t>
  </si>
  <si>
    <t>Poptarts(Chocolate)</t>
  </si>
  <si>
    <t>Great Value Ravioli</t>
  </si>
  <si>
    <t>Great Value Waffles</t>
  </si>
  <si>
    <t>Ego Waffles</t>
  </si>
  <si>
    <t>72/27 Ground Beef</t>
  </si>
  <si>
    <t>Little Caesar's 5 Dollar Pizza</t>
  </si>
  <si>
    <t>Sour Cream</t>
  </si>
  <si>
    <t>Great Value Southern Hash</t>
  </si>
  <si>
    <t>Costco Sushi</t>
  </si>
  <si>
    <t>Subway Footlong</t>
  </si>
  <si>
    <t>Frozen Mixed Fruit</t>
  </si>
  <si>
    <t>Applebees</t>
  </si>
  <si>
    <t>Subway</t>
  </si>
  <si>
    <t>Speedway</t>
  </si>
  <si>
    <t>McDonalds</t>
  </si>
  <si>
    <t>Tacobell</t>
  </si>
  <si>
    <t>Calories Per Dollar</t>
  </si>
  <si>
    <t>Protein Per Dollar</t>
  </si>
  <si>
    <t>Instant Oatmeal</t>
  </si>
  <si>
    <t>Large Heavy Whipping Cream</t>
  </si>
  <si>
    <t>Great Value Italian Sausage</t>
  </si>
  <si>
    <t>Costco Broccoli Cheddar Soup</t>
  </si>
  <si>
    <t>Frozen Chopped Onions</t>
  </si>
  <si>
    <t>Food</t>
  </si>
  <si>
    <t>Cost If You Ate All Year</t>
  </si>
  <si>
    <t xml:space="preserve">Frozen Breakfast Sausages </t>
  </si>
  <si>
    <t>No Protein</t>
  </si>
  <si>
    <t>Calories Per Protein</t>
  </si>
  <si>
    <t>LC</t>
  </si>
  <si>
    <t>Eggs (Walmart)</t>
  </si>
  <si>
    <t>Eggs (Costco)</t>
  </si>
  <si>
    <t xml:space="preserve">Extra Virgin Olive Oil 101fl oz. </t>
  </si>
  <si>
    <t>EfficiencyIsEverything.com</t>
  </si>
  <si>
    <t>More Math At EfficiencyIsEverything.com</t>
  </si>
  <si>
    <t>Note: This is pretty rough and dirty, we are currently cataloging an entire grocery store, including Vitamin Per Dollar, Mass Per Dollar, And Volume Per Dollar. That will be pretty :)</t>
  </si>
  <si>
    <t>coming soon, paper plates/dollar, paper products per dollar(napkin v paper towel)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</si>
</sst>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7" x14ac:knownFonts="1">
    <font>
      <sz val="10"/>
      <color rgb="FF000000"/>
      <name val="Arial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EA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5" borderId="0" xfId="0" applyFill="1" applyAlignment="1">
      <alignment wrapText="1"/>
    </xf>
    <xf numFmtId="0" fontId="1" fillId="0" borderId="0" xfId="0" applyFont="1" applyAlignment="1"/>
    <xf numFmtId="0" fontId="0" fillId="6" borderId="0" xfId="0" applyFill="1" applyAlignment="1"/>
    <xf numFmtId="0" fontId="0" fillId="6" borderId="0" xfId="0" applyFill="1" applyAlignment="1">
      <alignment wrapText="1"/>
    </xf>
    <xf numFmtId="0" fontId="2" fillId="0" borderId="0" xfId="0" applyFont="1" applyAlignment="1">
      <alignment wrapText="1"/>
    </xf>
    <xf numFmtId="0" fontId="3" fillId="6" borderId="1" xfId="0" applyFont="1" applyFill="1" applyBorder="1" applyAlignment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3" borderId="0" xfId="0" applyFont="1" applyFill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Fill="1" applyAlignment="1"/>
    <xf numFmtId="0" fontId="5" fillId="0" borderId="0" xfId="0" applyFont="1" applyFill="1" applyAlignment="1"/>
    <xf numFmtId="0" fontId="4" fillId="5" borderId="1" xfId="0" applyFont="1" applyFill="1" applyBorder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3" fontId="4" fillId="2" borderId="3" xfId="0" applyNumberFormat="1" applyFont="1" applyFill="1" applyBorder="1" applyAlignment="1">
      <alignment horizontal="center" wrapText="1"/>
    </xf>
    <xf numFmtId="3" fontId="2" fillId="4" borderId="3" xfId="0" applyNumberFormat="1" applyFont="1" applyFill="1" applyBorder="1" applyAlignment="1">
      <alignment horizontal="center" wrapText="1"/>
    </xf>
    <xf numFmtId="0" fontId="6" fillId="0" borderId="0" xfId="1" applyAlignment="1"/>
    <xf numFmtId="0" fontId="0" fillId="0" borderId="0" xfId="0" applyBorder="1" applyAlignment="1">
      <alignment wrapText="1"/>
    </xf>
    <xf numFmtId="0" fontId="6" fillId="6" borderId="0" xfId="1" applyFill="1" applyAlignment="1"/>
    <xf numFmtId="0" fontId="0" fillId="0" borderId="0" xfId="0" applyFill="1" applyAlignment="1">
      <alignment wrapText="1"/>
    </xf>
    <xf numFmtId="165" fontId="2" fillId="0" borderId="0" xfId="0" applyNumberFormat="1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fficiencyiseverything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fficiencyiseveryth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8"/>
  <sheetViews>
    <sheetView tabSelected="1" workbookViewId="0">
      <pane xSplit="4848" ySplit="1644" topLeftCell="B4" activePane="bottomRight"/>
      <selection sqref="A1:XFD1"/>
      <selection pane="topRight" activeCell="K1" sqref="K1:K1048576"/>
      <selection pane="bottomLeft" activeCell="A25" sqref="A25"/>
      <selection pane="bottomRight" activeCell="K6" sqref="K6"/>
    </sheetView>
  </sheetViews>
  <sheetFormatPr defaultColWidth="17.109375" defaultRowHeight="17.399999999999999" customHeight="1" x14ac:dyDescent="0.25"/>
  <cols>
    <col min="1" max="1" width="41.109375" style="4" customWidth="1"/>
    <col min="2" max="2" width="11.44140625" customWidth="1"/>
    <col min="3" max="3" width="8.33203125" customWidth="1"/>
    <col min="4" max="4" width="17.109375" customWidth="1"/>
    <col min="5" max="5" width="14.109375" customWidth="1"/>
    <col min="6" max="7" width="17.109375" customWidth="1"/>
    <col min="8" max="8" width="13.77734375" customWidth="1"/>
    <col min="9" max="9" width="7.77734375" customWidth="1"/>
    <col min="10" max="10" width="13" customWidth="1"/>
    <col min="11" max="11" width="10.5546875" customWidth="1"/>
    <col min="12" max="12" width="17.109375" style="2" customWidth="1"/>
    <col min="13" max="13" width="13.77734375" style="13" customWidth="1"/>
    <col min="14" max="14" width="17.109375" customWidth="1"/>
    <col min="15" max="15" width="11.77734375" style="5" customWidth="1"/>
    <col min="16" max="16" width="29.5546875" customWidth="1"/>
    <col min="17" max="17" width="30.6640625" customWidth="1"/>
    <col min="18" max="18" width="52.6640625" customWidth="1"/>
    <col min="19" max="19" width="13.88671875" customWidth="1"/>
  </cols>
  <sheetData>
    <row r="1" spans="1:29" ht="17.399999999999999" customHeight="1" x14ac:dyDescent="0.25">
      <c r="A1" s="32" t="s">
        <v>147</v>
      </c>
      <c r="B1" s="3" t="s">
        <v>148</v>
      </c>
      <c r="L1" s="33"/>
      <c r="M1" s="31"/>
    </row>
    <row r="2" spans="1:29" ht="51.6" customHeight="1" x14ac:dyDescent="0.3">
      <c r="A2" s="7" t="s">
        <v>137</v>
      </c>
      <c r="B2" s="8" t="s">
        <v>0</v>
      </c>
      <c r="C2" s="8" t="s">
        <v>68</v>
      </c>
      <c r="D2" s="8" t="s">
        <v>2</v>
      </c>
      <c r="E2" s="8" t="s">
        <v>1</v>
      </c>
      <c r="F2" s="8" t="s">
        <v>4</v>
      </c>
      <c r="G2" s="9" t="s">
        <v>3</v>
      </c>
      <c r="H2" s="9" t="s">
        <v>5</v>
      </c>
      <c r="I2" s="9" t="s">
        <v>70</v>
      </c>
      <c r="J2" s="26" t="s">
        <v>130</v>
      </c>
      <c r="K2" s="27" t="s">
        <v>131</v>
      </c>
      <c r="L2" s="16" t="s">
        <v>69</v>
      </c>
      <c r="M2" s="22" t="s">
        <v>141</v>
      </c>
      <c r="N2" s="23" t="s">
        <v>6</v>
      </c>
      <c r="O2" s="23" t="s">
        <v>7</v>
      </c>
      <c r="P2" s="24" t="s">
        <v>8</v>
      </c>
      <c r="Q2" s="24" t="s">
        <v>9</v>
      </c>
      <c r="R2" s="24" t="s">
        <v>10</v>
      </c>
      <c r="S2" s="25" t="s">
        <v>138</v>
      </c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7.399999999999999" customHeight="1" x14ac:dyDescent="0.3">
      <c r="A3" s="14" t="s">
        <v>78</v>
      </c>
      <c r="B3" s="6">
        <v>1.68</v>
      </c>
      <c r="C3" s="6"/>
      <c r="D3" s="6">
        <v>75</v>
      </c>
      <c r="E3" s="6">
        <v>100</v>
      </c>
      <c r="F3" s="6"/>
      <c r="G3" s="6">
        <v>3</v>
      </c>
      <c r="H3" s="10">
        <f>D3*E3</f>
        <v>7500</v>
      </c>
      <c r="I3" s="10">
        <f>C3*D3</f>
        <v>0</v>
      </c>
      <c r="J3" s="28">
        <f>H3/B3</f>
        <v>4464.2857142857147</v>
      </c>
      <c r="K3" s="29">
        <f>(G3*D3)/B3</f>
        <v>133.92857142857144</v>
      </c>
      <c r="L3" s="17">
        <f>I3/B3</f>
        <v>0</v>
      </c>
      <c r="M3" s="18">
        <f>E3/G3</f>
        <v>33.333333333333336</v>
      </c>
      <c r="N3" s="19"/>
      <c r="O3" s="19" t="s">
        <v>12</v>
      </c>
      <c r="P3" s="34">
        <f>(MAX($K$3:$K$120)/K3)</f>
        <v>1</v>
      </c>
      <c r="Q3" s="34">
        <f>(MAX($J$3:$J$120)/J3)</f>
        <v>1</v>
      </c>
      <c r="R3" s="21">
        <f>P3*Q3</f>
        <v>1</v>
      </c>
      <c r="S3" s="20">
        <f>365*(2000/J3)</f>
        <v>163.51999999999998</v>
      </c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7.399999999999999" customHeight="1" x14ac:dyDescent="0.3">
      <c r="A4" s="14" t="s">
        <v>24</v>
      </c>
      <c r="B4" s="10">
        <v>1.1200000000000001</v>
      </c>
      <c r="C4" s="10"/>
      <c r="D4" s="10">
        <v>13</v>
      </c>
      <c r="E4" s="10">
        <v>80</v>
      </c>
      <c r="F4" s="10"/>
      <c r="G4" s="10">
        <v>10</v>
      </c>
      <c r="H4" s="10">
        <f>D4*E4</f>
        <v>1040</v>
      </c>
      <c r="I4" s="10">
        <f>C4*D4</f>
        <v>0</v>
      </c>
      <c r="J4" s="28">
        <f>H4/B4</f>
        <v>928.57142857142844</v>
      </c>
      <c r="K4" s="29">
        <f>(G4*D4)/B4</f>
        <v>116.07142857142856</v>
      </c>
      <c r="L4" s="17">
        <f>I4/B4</f>
        <v>0</v>
      </c>
      <c r="M4" s="18">
        <f>E4/G4</f>
        <v>8</v>
      </c>
      <c r="N4" s="19" t="s">
        <v>25</v>
      </c>
      <c r="O4" s="19" t="s">
        <v>12</v>
      </c>
      <c r="P4" s="34">
        <f>(MAX($K$3:$K$120)/K4)</f>
        <v>1.1538461538461542</v>
      </c>
      <c r="Q4" s="34">
        <f>(MAX($J$3:$J$120)/J4)</f>
        <v>4.8076923076923084</v>
      </c>
      <c r="R4" s="21">
        <f>P4*Q4</f>
        <v>5.5473372781065109</v>
      </c>
      <c r="S4" s="20">
        <f>365*(2000/J4)</f>
        <v>786.1538461538463</v>
      </c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7.399999999999999" customHeight="1" x14ac:dyDescent="0.3">
      <c r="A5" s="14" t="s">
        <v>11</v>
      </c>
      <c r="B5" s="10">
        <v>0.78</v>
      </c>
      <c r="C5" s="10"/>
      <c r="D5" s="10">
        <v>20</v>
      </c>
      <c r="E5" s="10">
        <v>130</v>
      </c>
      <c r="F5" s="10"/>
      <c r="G5" s="10">
        <v>4</v>
      </c>
      <c r="H5" s="10">
        <f>D5*E5</f>
        <v>2600</v>
      </c>
      <c r="I5" s="10">
        <f>C5*D5</f>
        <v>0</v>
      </c>
      <c r="J5" s="28">
        <f>H5/B5</f>
        <v>3333.333333333333</v>
      </c>
      <c r="K5" s="29">
        <f>(G5*D5)/B5</f>
        <v>102.56410256410255</v>
      </c>
      <c r="L5" s="17">
        <f>I5/B5</f>
        <v>0</v>
      </c>
      <c r="M5" s="18">
        <f>E5/G5</f>
        <v>32.5</v>
      </c>
      <c r="N5" s="19"/>
      <c r="O5" s="19" t="s">
        <v>12</v>
      </c>
      <c r="P5" s="34">
        <f>(MAX($K$3:$K$120)/K5)</f>
        <v>1.3058035714285716</v>
      </c>
      <c r="Q5" s="34">
        <f>(MAX($J$3:$J$120)/J5)</f>
        <v>1.3392857142857146</v>
      </c>
      <c r="R5" s="21">
        <f>P5*Q5</f>
        <v>1.7488440688775517</v>
      </c>
      <c r="S5" s="20">
        <f>365*(2000/J5)</f>
        <v>219.00000000000003</v>
      </c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7.399999999999999" customHeight="1" x14ac:dyDescent="0.3">
      <c r="A6" s="14" t="s">
        <v>22</v>
      </c>
      <c r="B6" s="10">
        <v>9.1199999999999992</v>
      </c>
      <c r="C6" s="10"/>
      <c r="D6" s="10">
        <v>104</v>
      </c>
      <c r="E6" s="10">
        <v>90</v>
      </c>
      <c r="F6" s="10">
        <v>5</v>
      </c>
      <c r="G6" s="10">
        <v>7</v>
      </c>
      <c r="H6" s="10">
        <f>D6*E6</f>
        <v>9360</v>
      </c>
      <c r="I6" s="10">
        <f>C6*D6</f>
        <v>0</v>
      </c>
      <c r="J6" s="28">
        <f>H6/B6</f>
        <v>1026.3157894736844</v>
      </c>
      <c r="K6" s="29">
        <f>(G6*D6)/B6</f>
        <v>79.824561403508781</v>
      </c>
      <c r="L6" s="17">
        <f>I6/B6</f>
        <v>0</v>
      </c>
      <c r="M6" s="18">
        <f>E6/G6</f>
        <v>12.857142857142858</v>
      </c>
      <c r="N6" s="19"/>
      <c r="O6" s="19" t="s">
        <v>12</v>
      </c>
      <c r="P6" s="34">
        <f>(MAX($K$3:$K$120)/K6)</f>
        <v>1.6777864992150706</v>
      </c>
      <c r="Q6" s="34">
        <f>(MAX($J$3:$J$120)/J6)</f>
        <v>4.3498168498168495</v>
      </c>
      <c r="R6" s="21">
        <f>P6*Q6</f>
        <v>7.2980639846809385</v>
      </c>
      <c r="S6" s="20">
        <f>365*(2000/J6)</f>
        <v>711.28205128205116</v>
      </c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7.399999999999999" customHeight="1" x14ac:dyDescent="0.3">
      <c r="A7" s="15" t="s">
        <v>106</v>
      </c>
      <c r="B7" s="11">
        <v>1.08</v>
      </c>
      <c r="C7" s="11">
        <v>453.59199999999998</v>
      </c>
      <c r="D7" s="11">
        <v>4</v>
      </c>
      <c r="E7" s="11">
        <v>110</v>
      </c>
      <c r="F7" s="11">
        <v>0</v>
      </c>
      <c r="G7" s="6">
        <v>21</v>
      </c>
      <c r="H7" s="6">
        <f>D7*E7</f>
        <v>440</v>
      </c>
      <c r="I7" s="10">
        <f>C7*D7</f>
        <v>1814.3679999999999</v>
      </c>
      <c r="J7" s="28">
        <f>H7/B7</f>
        <v>407.40740740740739</v>
      </c>
      <c r="K7" s="29">
        <f>(G7*D7)/B7</f>
        <v>77.777777777777771</v>
      </c>
      <c r="L7" s="17">
        <f>I7/B7</f>
        <v>1679.9703703703701</v>
      </c>
      <c r="M7" s="18">
        <f>E7/G7</f>
        <v>5.2380952380952381</v>
      </c>
      <c r="N7" s="19"/>
      <c r="O7" s="19" t="s">
        <v>12</v>
      </c>
      <c r="P7" s="34">
        <f>(MAX($K$3:$K$120)/K7)</f>
        <v>1.7219387755102045</v>
      </c>
      <c r="Q7" s="34">
        <f>(MAX($J$3:$J$120)/J7)</f>
        <v>10.95779220779221</v>
      </c>
      <c r="R7" s="21">
        <f>P7*Q7</f>
        <v>18.868647296580978</v>
      </c>
      <c r="S7" s="20">
        <f>365*(2000/J7)</f>
        <v>1791.8181818181818</v>
      </c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7.399999999999999" customHeight="1" x14ac:dyDescent="0.3">
      <c r="A8" s="14" t="s">
        <v>14</v>
      </c>
      <c r="B8" s="10">
        <v>7.89</v>
      </c>
      <c r="C8" s="10"/>
      <c r="D8" s="10">
        <v>113</v>
      </c>
      <c r="E8" s="10">
        <v>150</v>
      </c>
      <c r="F8" s="10">
        <v>4</v>
      </c>
      <c r="G8" s="10">
        <v>5</v>
      </c>
      <c r="H8" s="10">
        <f>D8*E8</f>
        <v>16950</v>
      </c>
      <c r="I8" s="10">
        <f>C8*D8</f>
        <v>0</v>
      </c>
      <c r="J8" s="28">
        <f>H8/B8</f>
        <v>2148.2889733840307</v>
      </c>
      <c r="K8" s="29">
        <f>(G8*D8)/B8</f>
        <v>71.609632446134356</v>
      </c>
      <c r="L8" s="17">
        <f>I8/B8</f>
        <v>0</v>
      </c>
      <c r="M8" s="18">
        <f>E8/G8</f>
        <v>30</v>
      </c>
      <c r="N8" s="19"/>
      <c r="O8" s="19" t="s">
        <v>15</v>
      </c>
      <c r="P8" s="34">
        <f>(MAX($K$3:$K$120)/K8)</f>
        <v>1.870259165613148</v>
      </c>
      <c r="Q8" s="34">
        <f>(MAX($J$3:$J$120)/J8)</f>
        <v>2.0780657395701643</v>
      </c>
      <c r="R8" s="21">
        <f>P8*Q8</f>
        <v>3.8865214961777648</v>
      </c>
      <c r="S8" s="20">
        <f>365*(2000/J8)</f>
        <v>339.80530973451323</v>
      </c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7.399999999999999" customHeight="1" x14ac:dyDescent="0.3">
      <c r="A9" s="14" t="s">
        <v>144</v>
      </c>
      <c r="B9" s="10">
        <v>3.59</v>
      </c>
      <c r="C9" s="10"/>
      <c r="D9" s="10">
        <f>12*3</f>
        <v>36</v>
      </c>
      <c r="E9" s="10">
        <v>80</v>
      </c>
      <c r="F9" s="10">
        <v>0</v>
      </c>
      <c r="G9" s="10">
        <v>7</v>
      </c>
      <c r="H9" s="10">
        <f>D9*E9</f>
        <v>2880</v>
      </c>
      <c r="I9" s="10">
        <f>C9*D9</f>
        <v>0</v>
      </c>
      <c r="J9" s="28">
        <f>H9/B9</f>
        <v>802.22841225626746</v>
      </c>
      <c r="K9" s="29">
        <f>(G9*D9)/B9</f>
        <v>70.194986072423404</v>
      </c>
      <c r="L9" s="17">
        <f>I9/B9</f>
        <v>0</v>
      </c>
      <c r="M9" s="18">
        <f>E9/G9</f>
        <v>11.428571428571429</v>
      </c>
      <c r="N9" s="19"/>
      <c r="O9" s="19" t="s">
        <v>15</v>
      </c>
      <c r="P9" s="34">
        <f>(MAX($K$3:$K$120)/K9)</f>
        <v>1.9079506802721089</v>
      </c>
      <c r="Q9" s="34">
        <f>(MAX($J$3:$J$120)/J9)</f>
        <v>5.5648561507936511</v>
      </c>
      <c r="R9" s="21">
        <f>P9*Q9</f>
        <v>10.617471078523176</v>
      </c>
      <c r="S9" s="20">
        <f>365*(2000/J9)</f>
        <v>909.96527777777771</v>
      </c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7.399999999999999" customHeight="1" x14ac:dyDescent="0.3">
      <c r="A10" s="14" t="s">
        <v>17</v>
      </c>
      <c r="B10" s="10">
        <v>1</v>
      </c>
      <c r="C10" s="10"/>
      <c r="D10" s="10">
        <v>8</v>
      </c>
      <c r="E10" s="10">
        <v>200</v>
      </c>
      <c r="F10" s="10"/>
      <c r="G10" s="10">
        <v>7</v>
      </c>
      <c r="H10" s="10">
        <f>D10*E10</f>
        <v>1600</v>
      </c>
      <c r="I10" s="10">
        <f>C10*D10</f>
        <v>0</v>
      </c>
      <c r="J10" s="28">
        <f>H10/B10</f>
        <v>1600</v>
      </c>
      <c r="K10" s="29">
        <f>(G10*D10)/B10</f>
        <v>56</v>
      </c>
      <c r="L10" s="17">
        <f>I10/B10</f>
        <v>0</v>
      </c>
      <c r="M10" s="18">
        <f>E10/G10</f>
        <v>28.571428571428573</v>
      </c>
      <c r="N10" s="19"/>
      <c r="O10" s="19" t="s">
        <v>12</v>
      </c>
      <c r="P10" s="34">
        <f>(MAX($K$3:$K$120)/K10)</f>
        <v>2.3915816326530615</v>
      </c>
      <c r="Q10" s="34">
        <f>(MAX($J$3:$J$120)/J10)</f>
        <v>2.7901785714285716</v>
      </c>
      <c r="R10" s="21">
        <f>P10*Q10</f>
        <v>6.6729398232507302</v>
      </c>
      <c r="S10" s="20">
        <f>365*(2000/J10)</f>
        <v>456.25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7.399999999999999" customHeight="1" x14ac:dyDescent="0.3">
      <c r="A11" s="14" t="s">
        <v>109</v>
      </c>
      <c r="B11" s="10">
        <v>1</v>
      </c>
      <c r="C11" s="10"/>
      <c r="D11" s="10">
        <v>8</v>
      </c>
      <c r="E11" s="10">
        <v>200</v>
      </c>
      <c r="F11" s="10"/>
      <c r="G11" s="10">
        <v>7</v>
      </c>
      <c r="H11" s="10">
        <f>D11*E11</f>
        <v>1600</v>
      </c>
      <c r="I11" s="10">
        <f>C11*D11</f>
        <v>0</v>
      </c>
      <c r="J11" s="28">
        <f>H11/B11</f>
        <v>1600</v>
      </c>
      <c r="K11" s="29">
        <f>(G11*D11)/B11</f>
        <v>56</v>
      </c>
      <c r="L11" s="17">
        <f>I11/B11</f>
        <v>0</v>
      </c>
      <c r="M11" s="18">
        <f>E11/G11</f>
        <v>28.571428571428573</v>
      </c>
      <c r="N11" s="19"/>
      <c r="O11" s="19" t="s">
        <v>12</v>
      </c>
      <c r="P11" s="34">
        <f>(MAX($K$3:$K$120)/K11)</f>
        <v>2.3915816326530615</v>
      </c>
      <c r="Q11" s="34">
        <f>(MAX($J$3:$J$120)/J11)</f>
        <v>2.7901785714285716</v>
      </c>
      <c r="R11" s="21">
        <f>P11*Q11</f>
        <v>6.6729398232507302</v>
      </c>
      <c r="S11" s="20">
        <f>365*(2000/J11)</f>
        <v>456.25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7.399999999999999" customHeight="1" x14ac:dyDescent="0.3">
      <c r="A12" s="14" t="s">
        <v>30</v>
      </c>
      <c r="B12" s="10">
        <v>2.29</v>
      </c>
      <c r="C12" s="10"/>
      <c r="D12" s="10">
        <v>16</v>
      </c>
      <c r="E12" s="10">
        <v>100</v>
      </c>
      <c r="F12" s="10"/>
      <c r="G12" s="10">
        <v>8</v>
      </c>
      <c r="H12" s="10">
        <f>D12*E12</f>
        <v>1600</v>
      </c>
      <c r="I12" s="10">
        <f>C12*D12</f>
        <v>0</v>
      </c>
      <c r="J12" s="28">
        <f>H12/B12</f>
        <v>698.68995633187774</v>
      </c>
      <c r="K12" s="29">
        <f>(G12*D12)/B12</f>
        <v>55.895196506550221</v>
      </c>
      <c r="L12" s="17">
        <f>I12/B12</f>
        <v>0</v>
      </c>
      <c r="M12" s="18">
        <f>E12/G12</f>
        <v>12.5</v>
      </c>
      <c r="N12" s="19"/>
      <c r="O12" s="19" t="s">
        <v>12</v>
      </c>
      <c r="P12" s="34">
        <f>(MAX($K$3:$K$120)/K12)</f>
        <v>2.396065848214286</v>
      </c>
      <c r="Q12" s="34">
        <f>(MAX($J$3:$J$120)/J12)</f>
        <v>6.3895089285714288</v>
      </c>
      <c r="R12" s="21">
        <f>P12*Q12</f>
        <v>15.309684130610254</v>
      </c>
      <c r="S12" s="20">
        <f>365*(2000/J12)</f>
        <v>1044.8125</v>
      </c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7.399999999999999" customHeight="1" x14ac:dyDescent="0.3">
      <c r="A13" s="14" t="s">
        <v>19</v>
      </c>
      <c r="B13" s="10">
        <v>10.99</v>
      </c>
      <c r="C13" s="10"/>
      <c r="D13" s="10">
        <v>86</v>
      </c>
      <c r="E13" s="10">
        <v>190</v>
      </c>
      <c r="F13" s="10">
        <v>2</v>
      </c>
      <c r="G13" s="10">
        <v>7</v>
      </c>
      <c r="H13" s="10">
        <f>D13*E13</f>
        <v>16340</v>
      </c>
      <c r="I13" s="10">
        <f>C13*D13</f>
        <v>0</v>
      </c>
      <c r="J13" s="28">
        <f>H13/B13</f>
        <v>1486.8061874431301</v>
      </c>
      <c r="K13" s="29">
        <f>(G13*D13)/B13</f>
        <v>54.777070063694268</v>
      </c>
      <c r="L13" s="17">
        <f>I13/B13</f>
        <v>0</v>
      </c>
      <c r="M13" s="18">
        <f>E13/G13</f>
        <v>27.142857142857142</v>
      </c>
      <c r="N13" s="19"/>
      <c r="O13" s="19" t="s">
        <v>15</v>
      </c>
      <c r="P13" s="34">
        <f>(MAX($K$3:$K$120)/K13)</f>
        <v>2.4449750830564785</v>
      </c>
      <c r="Q13" s="34">
        <f>(MAX($J$3:$J$120)/J13)</f>
        <v>3.0026009791921671</v>
      </c>
      <c r="R13" s="21">
        <f>P13*Q13</f>
        <v>7.3412845784858325</v>
      </c>
      <c r="S13" s="20">
        <f>365*(2000/J13)</f>
        <v>490.98531211750304</v>
      </c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7.399999999999999" customHeight="1" x14ac:dyDescent="0.3">
      <c r="A14" s="14" t="s">
        <v>18</v>
      </c>
      <c r="B14" s="10">
        <v>1.08</v>
      </c>
      <c r="C14" s="10"/>
      <c r="D14" s="10">
        <v>14</v>
      </c>
      <c r="E14" s="10">
        <v>120</v>
      </c>
      <c r="F14" s="10"/>
      <c r="G14" s="10">
        <v>4</v>
      </c>
      <c r="H14" s="10">
        <f>D14*E14</f>
        <v>1680</v>
      </c>
      <c r="I14" s="10">
        <f>C14*D14</f>
        <v>0</v>
      </c>
      <c r="J14" s="28">
        <f>H14/B14</f>
        <v>1555.5555555555554</v>
      </c>
      <c r="K14" s="29">
        <f>(G14*D14)/B14</f>
        <v>51.851851851851848</v>
      </c>
      <c r="L14" s="17">
        <f>I14/B14</f>
        <v>0</v>
      </c>
      <c r="M14" s="18">
        <f>E14/G14</f>
        <v>30</v>
      </c>
      <c r="N14" s="19"/>
      <c r="O14" s="19" t="s">
        <v>12</v>
      </c>
      <c r="P14" s="34">
        <f>(MAX($K$3:$K$120)/K14)</f>
        <v>2.5829081632653068</v>
      </c>
      <c r="Q14" s="34">
        <f>(MAX($J$3:$J$120)/J14)</f>
        <v>2.8698979591836737</v>
      </c>
      <c r="R14" s="21">
        <f>P14*Q14</f>
        <v>7.412682866513955</v>
      </c>
      <c r="S14" s="20">
        <f>365*(2000/J14)</f>
        <v>469.28571428571433</v>
      </c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7.399999999999999" customHeight="1" x14ac:dyDescent="0.3">
      <c r="A15" s="14" t="s">
        <v>53</v>
      </c>
      <c r="B15" s="10">
        <v>2.09</v>
      </c>
      <c r="C15" s="10"/>
      <c r="D15" s="10">
        <v>1</v>
      </c>
      <c r="E15" s="10">
        <v>499</v>
      </c>
      <c r="F15" s="10"/>
      <c r="G15" s="10">
        <v>104.7</v>
      </c>
      <c r="H15" s="10">
        <f>D15*E15</f>
        <v>499</v>
      </c>
      <c r="I15" s="10">
        <f>C15*D15</f>
        <v>0</v>
      </c>
      <c r="J15" s="28">
        <f>H15/B15</f>
        <v>238.75598086124404</v>
      </c>
      <c r="K15" s="29">
        <f>(G15*D15)/B15</f>
        <v>50.095693779904309</v>
      </c>
      <c r="L15" s="17">
        <f>I15/B15</f>
        <v>0</v>
      </c>
      <c r="M15" s="18">
        <f>E15/G15</f>
        <v>4.7659980897803242</v>
      </c>
      <c r="N15" s="19"/>
      <c r="O15" s="19" t="s">
        <v>12</v>
      </c>
      <c r="P15" s="34">
        <f>(MAX($K$3:$K$120)/K15)</f>
        <v>2.6734547687269754</v>
      </c>
      <c r="Q15" s="34">
        <f>(MAX($J$3:$J$120)/J15)</f>
        <v>18.69811050672774</v>
      </c>
      <c r="R15" s="21">
        <f>P15*Q15</f>
        <v>49.988552700395239</v>
      </c>
      <c r="S15" s="20">
        <f>365*(2000/J15)</f>
        <v>3057.5150300601204</v>
      </c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7.399999999999999" customHeight="1" x14ac:dyDescent="0.3">
      <c r="A16" s="14" t="s">
        <v>111</v>
      </c>
      <c r="B16" s="10">
        <v>2.59</v>
      </c>
      <c r="C16" s="10"/>
      <c r="D16" s="10">
        <v>16</v>
      </c>
      <c r="E16" s="10">
        <v>146</v>
      </c>
      <c r="F16" s="10"/>
      <c r="G16" s="10">
        <v>8</v>
      </c>
      <c r="H16" s="10">
        <f>D16*E16</f>
        <v>2336</v>
      </c>
      <c r="I16" s="10">
        <f>C16*D16</f>
        <v>0</v>
      </c>
      <c r="J16" s="28">
        <f>H16/B16</f>
        <v>901.93050193050203</v>
      </c>
      <c r="K16" s="29">
        <f>(G16*D16)/B16</f>
        <v>49.420849420849422</v>
      </c>
      <c r="L16" s="17">
        <f>I16/B16</f>
        <v>0</v>
      </c>
      <c r="M16" s="18">
        <f>E16/G16</f>
        <v>18.25</v>
      </c>
      <c r="N16" s="19"/>
      <c r="O16" s="19" t="s">
        <v>12</v>
      </c>
      <c r="P16" s="34">
        <f>(MAX($K$3:$K$120)/K16)</f>
        <v>2.7099609375000004</v>
      </c>
      <c r="Q16" s="34">
        <f>(MAX($J$3:$J$120)/J16)</f>
        <v>4.9497003424657535</v>
      </c>
      <c r="R16" s="21">
        <f>P16*Q16</f>
        <v>13.413494580412566</v>
      </c>
      <c r="S16" s="20">
        <f>365*(2000/J16)</f>
        <v>809.37499999999989</v>
      </c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7.399999999999999" customHeight="1" x14ac:dyDescent="0.3">
      <c r="A17" s="14" t="s">
        <v>20</v>
      </c>
      <c r="B17" s="10">
        <v>1</v>
      </c>
      <c r="C17" s="10"/>
      <c r="D17" s="10">
        <v>7</v>
      </c>
      <c r="E17" s="10">
        <v>210</v>
      </c>
      <c r="F17" s="10"/>
      <c r="G17" s="10">
        <v>7</v>
      </c>
      <c r="H17" s="10">
        <f>D17*E17</f>
        <v>1470</v>
      </c>
      <c r="I17" s="10">
        <f>C17*D17</f>
        <v>0</v>
      </c>
      <c r="J17" s="28">
        <f>H17/B17</f>
        <v>1470</v>
      </c>
      <c r="K17" s="29">
        <f>(G17*D17)/B17</f>
        <v>49</v>
      </c>
      <c r="L17" s="17">
        <f>I17/B17</f>
        <v>0</v>
      </c>
      <c r="M17" s="18">
        <f>E17/G17</f>
        <v>30</v>
      </c>
      <c r="N17" s="19"/>
      <c r="O17" s="19" t="s">
        <v>12</v>
      </c>
      <c r="P17" s="34">
        <f>(MAX($K$3:$K$120)/K17)</f>
        <v>2.7332361516034989</v>
      </c>
      <c r="Q17" s="34">
        <f>(MAX($J$3:$J$120)/J17)</f>
        <v>3.036929057337221</v>
      </c>
      <c r="R17" s="21">
        <f>P17*Q17</f>
        <v>8.3006442893692274</v>
      </c>
      <c r="S17" s="20">
        <f>365*(2000/J17)</f>
        <v>496.59863945578229</v>
      </c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7.399999999999999" customHeight="1" x14ac:dyDescent="0.3">
      <c r="A18" s="14" t="s">
        <v>107</v>
      </c>
      <c r="B18" s="6">
        <v>2.64</v>
      </c>
      <c r="C18" s="6">
        <v>35</v>
      </c>
      <c r="D18" s="6">
        <v>16</v>
      </c>
      <c r="E18" s="6">
        <v>120</v>
      </c>
      <c r="F18" s="6">
        <v>9</v>
      </c>
      <c r="G18" s="6">
        <v>8</v>
      </c>
      <c r="H18" s="10">
        <f>D18*E18</f>
        <v>1920</v>
      </c>
      <c r="I18" s="10">
        <f>C18*D18</f>
        <v>560</v>
      </c>
      <c r="J18" s="28">
        <f>H18/B18</f>
        <v>727.27272727272725</v>
      </c>
      <c r="K18" s="29">
        <f>(G18*D18)/B18</f>
        <v>48.484848484848484</v>
      </c>
      <c r="L18" s="17">
        <f>I18/B18</f>
        <v>212.12121212121212</v>
      </c>
      <c r="M18" s="18">
        <f>E18/G18</f>
        <v>15</v>
      </c>
      <c r="N18" s="19"/>
      <c r="O18" s="19" t="s">
        <v>12</v>
      </c>
      <c r="P18" s="34">
        <f>(MAX($K$3:$K$120)/K18)</f>
        <v>2.762276785714286</v>
      </c>
      <c r="Q18" s="34">
        <f>(MAX($J$3:$J$120)/J18)</f>
        <v>6.1383928571428577</v>
      </c>
      <c r="R18" s="21">
        <f>P18*Q18</f>
        <v>16.955940090880105</v>
      </c>
      <c r="S18" s="20">
        <f>365*(2000/J18)</f>
        <v>1003.75</v>
      </c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7.399999999999999" customHeight="1" x14ac:dyDescent="0.3">
      <c r="A19" s="14" t="s">
        <v>44</v>
      </c>
      <c r="B19" s="10">
        <v>1.38</v>
      </c>
      <c r="C19" s="10"/>
      <c r="D19" s="10">
        <v>6</v>
      </c>
      <c r="E19" s="10">
        <v>80</v>
      </c>
      <c r="F19" s="10"/>
      <c r="G19" s="10">
        <v>11</v>
      </c>
      <c r="H19" s="10">
        <f>D19*E19</f>
        <v>480</v>
      </c>
      <c r="I19" s="10">
        <f>C19*D19</f>
        <v>0</v>
      </c>
      <c r="J19" s="28">
        <f>H19/B19</f>
        <v>347.82608695652175</v>
      </c>
      <c r="K19" s="29">
        <f>(G19*D19)/B19</f>
        <v>47.826086956521742</v>
      </c>
      <c r="L19" s="17">
        <f>I19/B19</f>
        <v>0</v>
      </c>
      <c r="M19" s="18">
        <f>E19/G19</f>
        <v>7.2727272727272725</v>
      </c>
      <c r="N19" s="19"/>
      <c r="O19" s="19" t="s">
        <v>12</v>
      </c>
      <c r="P19" s="34">
        <f>(MAX($K$3:$K$120)/K19)</f>
        <v>2.8003246753246755</v>
      </c>
      <c r="Q19" s="34">
        <f>(MAX($J$3:$J$120)/J19)</f>
        <v>12.834821428571429</v>
      </c>
      <c r="R19" s="21">
        <f>P19*Q19</f>
        <v>35.941667149814478</v>
      </c>
      <c r="S19" s="20">
        <f>365*(2000/J19)</f>
        <v>2098.75</v>
      </c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7.399999999999999" customHeight="1" x14ac:dyDescent="0.3">
      <c r="A20" s="14" t="s">
        <v>13</v>
      </c>
      <c r="B20" s="10">
        <v>6.53</v>
      </c>
      <c r="C20" s="10"/>
      <c r="D20" s="10">
        <v>101</v>
      </c>
      <c r="E20" s="10">
        <v>150</v>
      </c>
      <c r="F20" s="10"/>
      <c r="G20" s="10">
        <v>3</v>
      </c>
      <c r="H20" s="10">
        <f>D20*E20</f>
        <v>15150</v>
      </c>
      <c r="I20" s="10">
        <f>C20*D20</f>
        <v>0</v>
      </c>
      <c r="J20" s="28">
        <f>H20/B20</f>
        <v>2320.0612557427257</v>
      </c>
      <c r="K20" s="29">
        <f>(G20*D20)/B20</f>
        <v>46.401225114854519</v>
      </c>
      <c r="L20" s="17">
        <f>I20/B20</f>
        <v>0</v>
      </c>
      <c r="M20" s="18">
        <f>E20/G20</f>
        <v>50</v>
      </c>
      <c r="N20" s="19"/>
      <c r="O20" s="19" t="s">
        <v>12</v>
      </c>
      <c r="P20" s="34">
        <f>(MAX($K$3:$K$120)/K20)</f>
        <v>2.8863154172560117</v>
      </c>
      <c r="Q20" s="34">
        <f>(MAX($J$3:$J$120)/J20)</f>
        <v>1.9242102781706745</v>
      </c>
      <c r="R20" s="21">
        <f>P20*Q20</f>
        <v>5.5538777919264968</v>
      </c>
      <c r="S20" s="20">
        <f>365*(2000/J20)</f>
        <v>314.64686468646869</v>
      </c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7.399999999999999" customHeight="1" x14ac:dyDescent="0.3">
      <c r="A21" s="14" t="s">
        <v>98</v>
      </c>
      <c r="B21" s="10">
        <v>1.99</v>
      </c>
      <c r="C21" s="10"/>
      <c r="D21" s="10">
        <f>(453/112)</f>
        <v>4.0446428571428568</v>
      </c>
      <c r="E21" s="10">
        <v>100</v>
      </c>
      <c r="F21" s="10">
        <v>0</v>
      </c>
      <c r="G21" s="10">
        <v>22</v>
      </c>
      <c r="H21" s="10">
        <f>D21*E21</f>
        <v>404.46428571428567</v>
      </c>
      <c r="I21" s="10">
        <f>C21*D21</f>
        <v>0</v>
      </c>
      <c r="J21" s="28">
        <f>H21/B21</f>
        <v>203.24838478104809</v>
      </c>
      <c r="K21" s="29">
        <f>(G21*D21)/B21</f>
        <v>44.714644651830575</v>
      </c>
      <c r="L21" s="17">
        <f>I21/B21</f>
        <v>0</v>
      </c>
      <c r="M21" s="18">
        <f>E21/G21</f>
        <v>4.5454545454545459</v>
      </c>
      <c r="N21" s="19"/>
      <c r="O21" s="19" t="s">
        <v>15</v>
      </c>
      <c r="P21" s="34">
        <f>(MAX($K$3:$K$120)/K21)</f>
        <v>2.9951836243226979</v>
      </c>
      <c r="Q21" s="34">
        <f>(MAX($J$3:$J$120)/J21)</f>
        <v>21.964679911699783</v>
      </c>
      <c r="R21" s="21">
        <f>P21*Q21</f>
        <v>65.788249585012906</v>
      </c>
      <c r="S21" s="20">
        <f>365*(2000/J21)</f>
        <v>3591.6644591611484</v>
      </c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7.399999999999999" customHeight="1" x14ac:dyDescent="0.3">
      <c r="A22" s="14" t="s">
        <v>55</v>
      </c>
      <c r="B22" s="10">
        <v>45.99</v>
      </c>
      <c r="C22" s="10"/>
      <c r="D22" s="10">
        <v>75</v>
      </c>
      <c r="E22" s="10">
        <v>140</v>
      </c>
      <c r="F22" s="10">
        <v>0</v>
      </c>
      <c r="G22" s="10">
        <v>27</v>
      </c>
      <c r="H22" s="10">
        <f>D22*E22</f>
        <v>10500</v>
      </c>
      <c r="I22" s="10">
        <f>C22*D22</f>
        <v>0</v>
      </c>
      <c r="J22" s="28">
        <f>H22/B22</f>
        <v>228.31050228310502</v>
      </c>
      <c r="K22" s="29">
        <f>(G22*D22)/B22</f>
        <v>44.031311154598825</v>
      </c>
      <c r="L22" s="17">
        <f>I22/B22</f>
        <v>0</v>
      </c>
      <c r="M22" s="18">
        <f>E22/G22</f>
        <v>5.1851851851851851</v>
      </c>
      <c r="N22" s="19"/>
      <c r="O22" s="19" t="s">
        <v>15</v>
      </c>
      <c r="P22" s="34">
        <f>(MAX($K$3:$K$120)/K22)</f>
        <v>3.041666666666667</v>
      </c>
      <c r="Q22" s="34">
        <f>(MAX($J$3:$J$120)/J22)</f>
        <v>19.553571428571431</v>
      </c>
      <c r="R22" s="21">
        <f>P22*Q22</f>
        <v>59.475446428571438</v>
      </c>
      <c r="S22" s="20">
        <f>365*(2000/J22)</f>
        <v>3197.4</v>
      </c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7.399999999999999" customHeight="1" x14ac:dyDescent="0.3">
      <c r="A23" s="14" t="s">
        <v>143</v>
      </c>
      <c r="B23" s="10">
        <v>2.48</v>
      </c>
      <c r="C23" s="10"/>
      <c r="D23" s="10">
        <v>18</v>
      </c>
      <c r="E23" s="10">
        <v>78</v>
      </c>
      <c r="F23" s="10"/>
      <c r="G23" s="10">
        <v>6</v>
      </c>
      <c r="H23" s="10">
        <f>D23*E23</f>
        <v>1404</v>
      </c>
      <c r="I23" s="10">
        <f>C23*D23</f>
        <v>0</v>
      </c>
      <c r="J23" s="28">
        <f>H23/B23</f>
        <v>566.12903225806451</v>
      </c>
      <c r="K23" s="29">
        <f>(G23*D23)/B23</f>
        <v>43.548387096774192</v>
      </c>
      <c r="L23" s="17">
        <f>I23/B23</f>
        <v>0</v>
      </c>
      <c r="M23" s="18">
        <f>E23/G23</f>
        <v>13</v>
      </c>
      <c r="N23" s="19"/>
      <c r="O23" s="19" t="s">
        <v>12</v>
      </c>
      <c r="P23" s="34">
        <f>(MAX($K$3:$K$120)/K23)</f>
        <v>3.075396825396826</v>
      </c>
      <c r="Q23" s="34">
        <f>(MAX($J$3:$J$120)/J23)</f>
        <v>7.8856328856328863</v>
      </c>
      <c r="R23" s="21">
        <f>P23*Q23</f>
        <v>24.25145034272019</v>
      </c>
      <c r="S23" s="20">
        <f>365*(2000/J23)</f>
        <v>1289.4586894586896</v>
      </c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7.399999999999999" customHeight="1" x14ac:dyDescent="0.3">
      <c r="A24" s="14" t="s">
        <v>16</v>
      </c>
      <c r="B24" s="10">
        <v>2.34</v>
      </c>
      <c r="C24" s="10"/>
      <c r="D24" s="10">
        <v>24</v>
      </c>
      <c r="E24" s="10">
        <v>190</v>
      </c>
      <c r="F24" s="10"/>
      <c r="G24" s="10">
        <v>4</v>
      </c>
      <c r="H24" s="10">
        <f>D24*E24</f>
        <v>4560</v>
      </c>
      <c r="I24" s="10">
        <f>C24*D24</f>
        <v>0</v>
      </c>
      <c r="J24" s="28">
        <f>H24/B24</f>
        <v>1948.7179487179487</v>
      </c>
      <c r="K24" s="29">
        <f>(G24*D24)/B24</f>
        <v>41.025641025641029</v>
      </c>
      <c r="L24" s="17">
        <f>I24/B24</f>
        <v>0</v>
      </c>
      <c r="M24" s="18">
        <f>E24/G24</f>
        <v>47.5</v>
      </c>
      <c r="N24" s="19"/>
      <c r="O24" s="19" t="s">
        <v>12</v>
      </c>
      <c r="P24" s="34">
        <f>(MAX($K$3:$K$120)/K24)</f>
        <v>3.2645089285714288</v>
      </c>
      <c r="Q24" s="34">
        <f>(MAX($J$3:$J$120)/J24)</f>
        <v>2.2908834586466167</v>
      </c>
      <c r="R24" s="21">
        <f>P24*Q24</f>
        <v>7.4786095050684755</v>
      </c>
      <c r="S24" s="20">
        <f>365*(2000/J24)</f>
        <v>374.60526315789474</v>
      </c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7.399999999999999" customHeight="1" x14ac:dyDescent="0.3">
      <c r="A25" s="14" t="s">
        <v>21</v>
      </c>
      <c r="B25" s="10">
        <v>0.98</v>
      </c>
      <c r="C25" s="10"/>
      <c r="D25" s="10">
        <v>10</v>
      </c>
      <c r="E25" s="10">
        <v>140</v>
      </c>
      <c r="F25" s="10"/>
      <c r="G25" s="10">
        <v>4</v>
      </c>
      <c r="H25" s="10">
        <f>D25*E25</f>
        <v>1400</v>
      </c>
      <c r="I25" s="10">
        <f>C25*D25</f>
        <v>0</v>
      </c>
      <c r="J25" s="28">
        <f>H25/B25</f>
        <v>1428.5714285714287</v>
      </c>
      <c r="K25" s="29">
        <f>(G25*D25)/B25</f>
        <v>40.816326530612244</v>
      </c>
      <c r="L25" s="17">
        <f>I25/B25</f>
        <v>0</v>
      </c>
      <c r="M25" s="18">
        <f>E25/G25</f>
        <v>35</v>
      </c>
      <c r="N25" s="19"/>
      <c r="O25" s="19" t="s">
        <v>12</v>
      </c>
      <c r="P25" s="34">
        <f>(MAX($K$3:$K$120)/K25)</f>
        <v>3.2812500000000004</v>
      </c>
      <c r="Q25" s="34">
        <f>(MAX($J$3:$J$120)/J25)</f>
        <v>3.125</v>
      </c>
      <c r="R25" s="21">
        <f>P25*Q25</f>
        <v>10.253906250000002</v>
      </c>
      <c r="S25" s="20">
        <f>365*(2000/J25)</f>
        <v>510.99999999999994</v>
      </c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7.399999999999999" customHeight="1" x14ac:dyDescent="0.3">
      <c r="A26" s="14" t="s">
        <v>23</v>
      </c>
      <c r="B26" s="10">
        <v>1.48</v>
      </c>
      <c r="C26" s="10"/>
      <c r="D26" s="10">
        <v>20</v>
      </c>
      <c r="E26" s="10">
        <v>70</v>
      </c>
      <c r="F26" s="10"/>
      <c r="G26" s="10">
        <v>3</v>
      </c>
      <c r="H26" s="10">
        <f>D26*E26</f>
        <v>1400</v>
      </c>
      <c r="I26" s="10">
        <f>C26*D26</f>
        <v>0</v>
      </c>
      <c r="J26" s="28">
        <f>H26/B26</f>
        <v>945.94594594594594</v>
      </c>
      <c r="K26" s="29">
        <f>(G26*D26)/B26</f>
        <v>40.54054054054054</v>
      </c>
      <c r="L26" s="17">
        <f>I26/B26</f>
        <v>0</v>
      </c>
      <c r="M26" s="18">
        <f>E26/G26</f>
        <v>23.333333333333332</v>
      </c>
      <c r="N26" s="19"/>
      <c r="O26" s="19" t="s">
        <v>12</v>
      </c>
      <c r="P26" s="34">
        <f>(MAX($K$3:$K$120)/K26)</f>
        <v>3.3035714285714288</v>
      </c>
      <c r="Q26" s="34">
        <f>(MAX($J$3:$J$120)/J26)</f>
        <v>4.7193877551020416</v>
      </c>
      <c r="R26" s="21">
        <f>P26*Q26</f>
        <v>15.59083454810496</v>
      </c>
      <c r="S26" s="20">
        <f>365*(2000/J26)</f>
        <v>771.71428571428578</v>
      </c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7.399999999999999" customHeight="1" x14ac:dyDescent="0.3">
      <c r="A27" s="14" t="s">
        <v>35</v>
      </c>
      <c r="B27" s="10">
        <v>0.68</v>
      </c>
      <c r="C27" s="10"/>
      <c r="D27" s="10">
        <v>3.5</v>
      </c>
      <c r="E27" s="10">
        <v>100</v>
      </c>
      <c r="F27" s="10"/>
      <c r="G27" s="10">
        <v>7</v>
      </c>
      <c r="H27" s="10">
        <f>D27*E27</f>
        <v>350</v>
      </c>
      <c r="I27" s="10">
        <f>C27*D27</f>
        <v>0</v>
      </c>
      <c r="J27" s="28">
        <f>H27/B27</f>
        <v>514.7058823529411</v>
      </c>
      <c r="K27" s="29">
        <f>(G27*D27)/B27</f>
        <v>36.029411764705877</v>
      </c>
      <c r="L27" s="17">
        <f>I27/B27</f>
        <v>0</v>
      </c>
      <c r="M27" s="18">
        <f>E27/G27</f>
        <v>14.285714285714286</v>
      </c>
      <c r="N27" s="19"/>
      <c r="O27" s="19" t="s">
        <v>12</v>
      </c>
      <c r="P27" s="34">
        <f>(MAX($K$3:$K$120)/K27)</f>
        <v>3.7172011661807591</v>
      </c>
      <c r="Q27" s="34">
        <f>(MAX($J$3:$J$120)/J27)</f>
        <v>8.6734693877551035</v>
      </c>
      <c r="R27" s="21">
        <f>P27*Q27</f>
        <v>32.241030522996383</v>
      </c>
      <c r="S27" s="20">
        <f>365*(2000/J27)</f>
        <v>1418.2857142857144</v>
      </c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7.399999999999999" customHeight="1" x14ac:dyDescent="0.3">
      <c r="A28" s="14" t="s">
        <v>79</v>
      </c>
      <c r="B28" s="10">
        <v>6.98</v>
      </c>
      <c r="C28" s="10"/>
      <c r="D28" s="10">
        <f>(2*453)/87</f>
        <v>10.413793103448276</v>
      </c>
      <c r="E28" s="10">
        <v>112</v>
      </c>
      <c r="F28" s="10"/>
      <c r="G28" s="10">
        <v>23</v>
      </c>
      <c r="H28" s="10">
        <f>D28*E28</f>
        <v>1166.344827586207</v>
      </c>
      <c r="I28" s="10">
        <f>C28*D28</f>
        <v>0</v>
      </c>
      <c r="J28" s="28">
        <f>H28/B28</f>
        <v>167.09811283470012</v>
      </c>
      <c r="K28" s="29">
        <f>(G28*D28)/B28</f>
        <v>34.314791028554488</v>
      </c>
      <c r="L28" s="17">
        <f>I28/B28</f>
        <v>0</v>
      </c>
      <c r="M28" s="18">
        <f>E28/G28</f>
        <v>4.8695652173913047</v>
      </c>
      <c r="N28" s="19"/>
      <c r="O28" s="19" t="s">
        <v>12</v>
      </c>
      <c r="P28" s="34">
        <f>(MAX($K$3:$K$120)/K28)</f>
        <v>3.9029400271482051</v>
      </c>
      <c r="Q28" s="34">
        <f>(MAX($J$3:$J$120)/J28)</f>
        <v>26.716553757264499</v>
      </c>
      <c r="R28" s="21">
        <f>P28*Q28</f>
        <v>104.27310704668439</v>
      </c>
      <c r="S28" s="20">
        <f>365*(2000/J28)</f>
        <v>4368.6908703878908</v>
      </c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7.399999999999999" customHeight="1" x14ac:dyDescent="0.3">
      <c r="A29" s="14" t="s">
        <v>27</v>
      </c>
      <c r="B29" s="10">
        <v>1.48</v>
      </c>
      <c r="C29" s="10"/>
      <c r="D29" s="10">
        <v>6</v>
      </c>
      <c r="E29" s="10">
        <v>210</v>
      </c>
      <c r="F29" s="10"/>
      <c r="G29" s="10">
        <v>8</v>
      </c>
      <c r="H29" s="10">
        <f>D29*E29</f>
        <v>1260</v>
      </c>
      <c r="I29" s="10">
        <f>C29*D29</f>
        <v>0</v>
      </c>
      <c r="J29" s="28">
        <f>H29/B29</f>
        <v>851.35135135135135</v>
      </c>
      <c r="K29" s="29">
        <f>(G29*D29)/B29</f>
        <v>32.432432432432435</v>
      </c>
      <c r="L29" s="17">
        <f>I29/B29</f>
        <v>0</v>
      </c>
      <c r="M29" s="18">
        <f>E29/G29</f>
        <v>26.25</v>
      </c>
      <c r="N29" s="19"/>
      <c r="O29" s="19" t="s">
        <v>12</v>
      </c>
      <c r="P29" s="34">
        <f>(MAX($K$3:$K$120)/K29)</f>
        <v>4.1294642857142856</v>
      </c>
      <c r="Q29" s="34">
        <f>(MAX($J$3:$J$120)/J29)</f>
        <v>5.2437641723356014</v>
      </c>
      <c r="R29" s="21">
        <f>P29*Q29</f>
        <v>21.653936872367996</v>
      </c>
      <c r="S29" s="20">
        <f>365*(2000/J29)</f>
        <v>857.46031746031747</v>
      </c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7.399999999999999" customHeight="1" x14ac:dyDescent="0.3">
      <c r="A30" s="14" t="s">
        <v>48</v>
      </c>
      <c r="B30" s="10">
        <v>26.99</v>
      </c>
      <c r="C30" s="10"/>
      <c r="D30" s="10">
        <v>52</v>
      </c>
      <c r="E30" s="10">
        <v>150</v>
      </c>
      <c r="F30" s="10">
        <v>2</v>
      </c>
      <c r="G30" s="10">
        <v>16</v>
      </c>
      <c r="H30" s="10">
        <f>D30*E30</f>
        <v>7800</v>
      </c>
      <c r="I30" s="10">
        <f>C30*D30</f>
        <v>0</v>
      </c>
      <c r="J30" s="28">
        <f>H30/B30</f>
        <v>288.99592441645058</v>
      </c>
      <c r="K30" s="29">
        <f>(G30*D30)/B30</f>
        <v>30.826231937754727</v>
      </c>
      <c r="L30" s="17">
        <f>I30/B30</f>
        <v>0</v>
      </c>
      <c r="M30" s="18">
        <f>E30/G30</f>
        <v>9.375</v>
      </c>
      <c r="N30" s="19"/>
      <c r="O30" s="19" t="s">
        <v>15</v>
      </c>
      <c r="P30" s="34">
        <f>(MAX($K$3:$K$120)/K30)</f>
        <v>4.3446299793956049</v>
      </c>
      <c r="Q30" s="34">
        <f>(MAX($J$3:$J$120)/J30)</f>
        <v>15.447573260073259</v>
      </c>
      <c r="R30" s="21">
        <f>P30*Q30</f>
        <v>67.113989894624183</v>
      </c>
      <c r="S30" s="20">
        <f>365*(2000/J30)</f>
        <v>2525.9871794871792</v>
      </c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7.399999999999999" customHeight="1" x14ac:dyDescent="0.3">
      <c r="A31" s="14" t="s">
        <v>113</v>
      </c>
      <c r="B31" s="10">
        <v>1</v>
      </c>
      <c r="C31" s="10"/>
      <c r="D31" s="10">
        <v>3</v>
      </c>
      <c r="E31" s="10">
        <v>260</v>
      </c>
      <c r="F31" s="10"/>
      <c r="G31" s="10">
        <v>10</v>
      </c>
      <c r="H31" s="10">
        <f>D31*E31</f>
        <v>780</v>
      </c>
      <c r="I31" s="10">
        <f>C31*D31</f>
        <v>0</v>
      </c>
      <c r="J31" s="28">
        <f>H31/B31</f>
        <v>780</v>
      </c>
      <c r="K31" s="29">
        <f>(G31*D31)/B31</f>
        <v>30</v>
      </c>
      <c r="L31" s="17">
        <f>I31/B31</f>
        <v>0</v>
      </c>
      <c r="M31" s="18">
        <f>E31/G31</f>
        <v>26</v>
      </c>
      <c r="N31" s="19"/>
      <c r="O31" s="19" t="s">
        <v>12</v>
      </c>
      <c r="P31" s="34">
        <f>(MAX($K$3:$K$120)/K31)</f>
        <v>4.4642857142857144</v>
      </c>
      <c r="Q31" s="34">
        <f>(MAX($J$3:$J$120)/J31)</f>
        <v>5.7234432234432235</v>
      </c>
      <c r="R31" s="21">
        <f>P31*Q31</f>
        <v>25.551085818942962</v>
      </c>
      <c r="S31" s="20">
        <f>365*(2000/J31)</f>
        <v>935.89743589743603</v>
      </c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7.399999999999999" customHeight="1" x14ac:dyDescent="0.3">
      <c r="A32" s="14" t="s">
        <v>100</v>
      </c>
      <c r="B32" s="10">
        <v>5.98</v>
      </c>
      <c r="C32" s="10"/>
      <c r="D32" s="10">
        <f>(2*453)/193</f>
        <v>4.6943005181347148</v>
      </c>
      <c r="E32" s="10">
        <v>178</v>
      </c>
      <c r="F32" s="10"/>
      <c r="G32" s="10">
        <v>38</v>
      </c>
      <c r="H32" s="10">
        <f>D32*E32</f>
        <v>835.58549222797922</v>
      </c>
      <c r="I32" s="10">
        <f>C32*D32</f>
        <v>0</v>
      </c>
      <c r="J32" s="28">
        <f>H32/B32</f>
        <v>139.730015422739</v>
      </c>
      <c r="K32" s="29">
        <f>(G32*D32)/B32</f>
        <v>29.83000329249484</v>
      </c>
      <c r="L32" s="17">
        <f>I32/B32</f>
        <v>0</v>
      </c>
      <c r="M32" s="18">
        <f>E32/G32</f>
        <v>4.6842105263157894</v>
      </c>
      <c r="N32" s="19"/>
      <c r="O32" s="19" t="s">
        <v>12</v>
      </c>
      <c r="P32" s="34">
        <f>(MAX($K$3:$K$120)/K32)</f>
        <v>4.4897270079171454</v>
      </c>
      <c r="Q32" s="34">
        <f>(MAX($J$3:$J$120)/J32)</f>
        <v>31.949368221133238</v>
      </c>
      <c r="R32" s="21">
        <f>P32*Q32</f>
        <v>143.44394138831166</v>
      </c>
      <c r="S32" s="20">
        <f>365*(2000/J32)</f>
        <v>5224.360691519707</v>
      </c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7.399999999999999" customHeight="1" x14ac:dyDescent="0.3">
      <c r="A33" s="14" t="s">
        <v>86</v>
      </c>
      <c r="B33" s="6">
        <v>2.44</v>
      </c>
      <c r="C33" s="6">
        <v>56</v>
      </c>
      <c r="D33" s="6">
        <v>14</v>
      </c>
      <c r="E33" s="6">
        <v>200</v>
      </c>
      <c r="F33" s="6">
        <v>0</v>
      </c>
      <c r="G33" s="6">
        <v>5</v>
      </c>
      <c r="H33" s="6">
        <f>D33*E33</f>
        <v>2800</v>
      </c>
      <c r="I33" s="10">
        <f>C33*D33</f>
        <v>784</v>
      </c>
      <c r="J33" s="28">
        <f>H33/B33</f>
        <v>1147.5409836065573</v>
      </c>
      <c r="K33" s="29">
        <f>(G33*D33)/B33</f>
        <v>28.688524590163937</v>
      </c>
      <c r="L33" s="17">
        <f>I33/B33</f>
        <v>321.31147540983608</v>
      </c>
      <c r="M33" s="18">
        <f>E33/G33</f>
        <v>40</v>
      </c>
      <c r="N33" s="19"/>
      <c r="O33" s="19" t="s">
        <v>12</v>
      </c>
      <c r="P33" s="34">
        <f>(MAX($K$3:$K$120)/K33)</f>
        <v>4.6683673469387754</v>
      </c>
      <c r="Q33" s="34">
        <f>(MAX($J$3:$J$120)/J33)</f>
        <v>3.8903061224489801</v>
      </c>
      <c r="R33" s="21">
        <f>P33*Q33</f>
        <v>18.161378071636818</v>
      </c>
      <c r="S33" s="20">
        <f>365*(2000/J33)</f>
        <v>636.14285714285711</v>
      </c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7.399999999999999" customHeight="1" x14ac:dyDescent="0.3">
      <c r="A34" s="14" t="s">
        <v>50</v>
      </c>
      <c r="B34" s="10">
        <v>3.19</v>
      </c>
      <c r="C34" s="10"/>
      <c r="D34" s="10">
        <f>(453/113)</f>
        <v>4.0088495575221241</v>
      </c>
      <c r="E34" s="10">
        <v>210</v>
      </c>
      <c r="F34" s="10">
        <v>0</v>
      </c>
      <c r="G34" s="10">
        <v>22</v>
      </c>
      <c r="H34" s="10">
        <f>D34*E34</f>
        <v>841.8584070796461</v>
      </c>
      <c r="I34" s="10">
        <f>C34*D34</f>
        <v>0</v>
      </c>
      <c r="J34" s="28">
        <f>H34/B34</f>
        <v>263.90545676477933</v>
      </c>
      <c r="K34" s="29">
        <f>(G34*D34)/B34</f>
        <v>27.647238327738787</v>
      </c>
      <c r="L34" s="17">
        <f>I34/B34</f>
        <v>0</v>
      </c>
      <c r="M34" s="18">
        <f>E34/G34</f>
        <v>9.545454545454545</v>
      </c>
      <c r="N34" s="19"/>
      <c r="O34" s="19" t="s">
        <v>15</v>
      </c>
      <c r="P34" s="34">
        <f>(MAX($K$3:$K$120)/K34)</f>
        <v>4.8441934720908231</v>
      </c>
      <c r="Q34" s="34">
        <f>(MAX($J$3:$J$120)/J34)</f>
        <v>16.916231172380652</v>
      </c>
      <c r="R34" s="21">
        <f>P34*Q34</f>
        <v>81.945496617625651</v>
      </c>
      <c r="S34" s="20">
        <f>365*(2000/J34)</f>
        <v>2766.1421213076842</v>
      </c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7.399999999999999" customHeight="1" x14ac:dyDescent="0.3">
      <c r="A35" s="14" t="s">
        <v>110</v>
      </c>
      <c r="B35" s="10">
        <v>7.99</v>
      </c>
      <c r="C35" s="10"/>
      <c r="D35" s="10">
        <v>55</v>
      </c>
      <c r="E35" s="10">
        <v>140</v>
      </c>
      <c r="F35" s="10">
        <v>0</v>
      </c>
      <c r="G35" s="10">
        <v>4</v>
      </c>
      <c r="H35" s="10">
        <f>D35*E35</f>
        <v>7700</v>
      </c>
      <c r="I35" s="10">
        <f>C35*D35</f>
        <v>0</v>
      </c>
      <c r="J35" s="28">
        <f>H35/B35</f>
        <v>963.70463078848559</v>
      </c>
      <c r="K35" s="29">
        <f>(G35*D35)/B35</f>
        <v>27.534418022528161</v>
      </c>
      <c r="L35" s="17">
        <f>I35/B35</f>
        <v>0</v>
      </c>
      <c r="M35" s="18">
        <f>E35/G35</f>
        <v>35</v>
      </c>
      <c r="N35" s="19"/>
      <c r="O35" s="19" t="s">
        <v>15</v>
      </c>
      <c r="P35" s="34">
        <f>(MAX($K$3:$K$120)/K35)</f>
        <v>4.8640422077922079</v>
      </c>
      <c r="Q35" s="34">
        <f>(MAX($J$3:$J$120)/J35)</f>
        <v>4.6324211502782937</v>
      </c>
      <c r="R35" s="21">
        <f>P35*Q35</f>
        <v>22.532291999222952</v>
      </c>
      <c r="S35" s="20">
        <f>365*(2000/J35)</f>
        <v>757.49350649350652</v>
      </c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7.399999999999999" customHeight="1" x14ac:dyDescent="0.3">
      <c r="A36" s="14" t="s">
        <v>34</v>
      </c>
      <c r="B36" s="10">
        <v>2.5</v>
      </c>
      <c r="C36" s="10"/>
      <c r="D36" s="10">
        <v>4</v>
      </c>
      <c r="E36" s="10">
        <v>360</v>
      </c>
      <c r="F36" s="10">
        <v>2</v>
      </c>
      <c r="G36" s="10">
        <v>17</v>
      </c>
      <c r="H36" s="10">
        <f>D36*E36</f>
        <v>1440</v>
      </c>
      <c r="I36" s="10">
        <f>C36*D36</f>
        <v>0</v>
      </c>
      <c r="J36" s="28">
        <f>H36/B36</f>
        <v>576</v>
      </c>
      <c r="K36" s="29">
        <f>(G36*D36)/B36</f>
        <v>27.2</v>
      </c>
      <c r="L36" s="17">
        <f>I36/B36</f>
        <v>0</v>
      </c>
      <c r="M36" s="18">
        <f>E36/G36</f>
        <v>21.176470588235293</v>
      </c>
      <c r="N36" s="19"/>
      <c r="O36" s="19" t="s">
        <v>12</v>
      </c>
      <c r="P36" s="34">
        <f>(MAX($K$3:$K$120)/K36)</f>
        <v>4.9238445378151265</v>
      </c>
      <c r="Q36" s="34">
        <f>(MAX($J$3:$J$120)/J36)</f>
        <v>7.7504960317460325</v>
      </c>
      <c r="R36" s="21">
        <f>P36*Q36</f>
        <v>38.162237551270515</v>
      </c>
      <c r="S36" s="20">
        <f>365*(2000/J36)</f>
        <v>1267.3611111111111</v>
      </c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7.399999999999999" customHeight="1" x14ac:dyDescent="0.3">
      <c r="A37" s="14" t="s">
        <v>95</v>
      </c>
      <c r="B37" s="10">
        <v>2.78</v>
      </c>
      <c r="C37" s="10"/>
      <c r="D37" s="10">
        <v>24</v>
      </c>
      <c r="E37" s="10">
        <v>35</v>
      </c>
      <c r="F37" s="10"/>
      <c r="G37" s="10">
        <v>3</v>
      </c>
      <c r="H37" s="10">
        <f>D37*E37</f>
        <v>840</v>
      </c>
      <c r="I37" s="10">
        <f>C37*D37</f>
        <v>0</v>
      </c>
      <c r="J37" s="28">
        <f>H37/B37</f>
        <v>302.15827338129498</v>
      </c>
      <c r="K37" s="29">
        <f>(G37*D37)/B37</f>
        <v>25.899280575539571</v>
      </c>
      <c r="L37" s="17">
        <f>I37/B37</f>
        <v>0</v>
      </c>
      <c r="M37" s="18">
        <f>E37/G37</f>
        <v>11.666666666666666</v>
      </c>
      <c r="N37" s="19"/>
      <c r="O37" s="19" t="s">
        <v>12</v>
      </c>
      <c r="P37" s="34">
        <f>(MAX($K$3:$K$120)/K37)</f>
        <v>5.1711309523809526</v>
      </c>
      <c r="Q37" s="34">
        <f>(MAX($J$3:$J$120)/J37)</f>
        <v>14.77465986394558</v>
      </c>
      <c r="R37" s="21">
        <f>P37*Q37</f>
        <v>76.401700933349545</v>
      </c>
      <c r="S37" s="20">
        <f>365*(2000/J37)</f>
        <v>2415.9523809523807</v>
      </c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7.399999999999999" customHeight="1" x14ac:dyDescent="0.3">
      <c r="A38" s="14" t="s">
        <v>62</v>
      </c>
      <c r="B38" s="10">
        <v>14.89</v>
      </c>
      <c r="C38" s="10"/>
      <c r="D38" s="10">
        <v>24</v>
      </c>
      <c r="E38" s="10">
        <v>70</v>
      </c>
      <c r="F38" s="10">
        <v>0</v>
      </c>
      <c r="G38" s="10">
        <v>16</v>
      </c>
      <c r="H38" s="10">
        <f>D38*E38</f>
        <v>1680</v>
      </c>
      <c r="I38" s="10">
        <f>C38*D38</f>
        <v>0</v>
      </c>
      <c r="J38" s="28">
        <f>H38/B38</f>
        <v>112.82740094022833</v>
      </c>
      <c r="K38" s="29">
        <f>(G38*D38)/B38</f>
        <v>25.789120214909335</v>
      </c>
      <c r="L38" s="17">
        <f>I38/B38</f>
        <v>0</v>
      </c>
      <c r="M38" s="18">
        <f>E38/G38</f>
        <v>4.375</v>
      </c>
      <c r="N38" s="19"/>
      <c r="O38" s="19" t="s">
        <v>15</v>
      </c>
      <c r="P38" s="34">
        <f>(MAX($K$3:$K$120)/K38)</f>
        <v>5.1932198660714288</v>
      </c>
      <c r="Q38" s="34">
        <f>(MAX($J$3:$J$120)/J38)</f>
        <v>39.567389455782319</v>
      </c>
      <c r="R38" s="21">
        <f>P38*Q38</f>
        <v>205.48215297035392</v>
      </c>
      <c r="S38" s="20">
        <f>365*(2000/J38)</f>
        <v>6470.0595238095248</v>
      </c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7.399999999999999" customHeight="1" x14ac:dyDescent="0.3">
      <c r="A39" s="14" t="s">
        <v>43</v>
      </c>
      <c r="B39" s="10">
        <v>1.98</v>
      </c>
      <c r="C39" s="10"/>
      <c r="D39" s="10">
        <v>10</v>
      </c>
      <c r="E39" s="10">
        <v>70</v>
      </c>
      <c r="F39" s="10"/>
      <c r="G39" s="10">
        <v>5</v>
      </c>
      <c r="H39" s="10">
        <f>D39*E39</f>
        <v>700</v>
      </c>
      <c r="I39" s="10">
        <f>C39*D39</f>
        <v>0</v>
      </c>
      <c r="J39" s="28">
        <f>H39/B39</f>
        <v>353.53535353535352</v>
      </c>
      <c r="K39" s="29">
        <f>(G39*D39)/B39</f>
        <v>25.252525252525253</v>
      </c>
      <c r="L39" s="17">
        <f>I39/B39</f>
        <v>0</v>
      </c>
      <c r="M39" s="18">
        <f>E39/G39</f>
        <v>14</v>
      </c>
      <c r="N39" s="19"/>
      <c r="O39" s="19" t="s">
        <v>12</v>
      </c>
      <c r="P39" s="34">
        <f>(MAX($K$3:$K$120)/K39)</f>
        <v>5.3035714285714288</v>
      </c>
      <c r="Q39" s="34">
        <f>(MAX($J$3:$J$120)/J39)</f>
        <v>12.627551020408164</v>
      </c>
      <c r="R39" s="21">
        <f>P39*Q39</f>
        <v>66.971118804664727</v>
      </c>
      <c r="S39" s="20">
        <f>365*(2000/J39)</f>
        <v>2064.8571428571431</v>
      </c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7.399999999999999" customHeight="1" x14ac:dyDescent="0.3">
      <c r="A40" s="14" t="s">
        <v>49</v>
      </c>
      <c r="B40" s="10">
        <v>9.99</v>
      </c>
      <c r="C40" s="10"/>
      <c r="D40" s="10">
        <v>42</v>
      </c>
      <c r="E40" s="10">
        <v>160</v>
      </c>
      <c r="F40" s="10">
        <v>3</v>
      </c>
      <c r="G40" s="10">
        <v>6</v>
      </c>
      <c r="H40" s="10">
        <f>D40*E40</f>
        <v>6720</v>
      </c>
      <c r="I40" s="10">
        <f>C40*D40</f>
        <v>0</v>
      </c>
      <c r="J40" s="28">
        <f>H40/B40</f>
        <v>672.67267267267266</v>
      </c>
      <c r="K40" s="29">
        <f>(G40*D40)/B40</f>
        <v>25.225225225225223</v>
      </c>
      <c r="L40" s="17">
        <f>I40/B40</f>
        <v>0</v>
      </c>
      <c r="M40" s="18">
        <f>E40/G40</f>
        <v>26.666666666666668</v>
      </c>
      <c r="N40" s="19"/>
      <c r="O40" s="19" t="s">
        <v>15</v>
      </c>
      <c r="P40" s="34">
        <f>(MAX($K$3:$K$120)/K40)</f>
        <v>5.3093112244897966</v>
      </c>
      <c r="Q40" s="34">
        <f>(MAX($J$3:$J$120)/J40)</f>
        <v>6.6366390306122458</v>
      </c>
      <c r="R40" s="21">
        <f>P40*Q40</f>
        <v>35.235982098116679</v>
      </c>
      <c r="S40" s="20">
        <f>365*(2000/J40)</f>
        <v>1085.2232142857142</v>
      </c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7.399999999999999" customHeight="1" x14ac:dyDescent="0.3">
      <c r="A41" s="14" t="s">
        <v>51</v>
      </c>
      <c r="B41" s="10">
        <v>2.64</v>
      </c>
      <c r="C41" s="10"/>
      <c r="D41" s="10">
        <v>6</v>
      </c>
      <c r="E41" s="10">
        <v>110</v>
      </c>
      <c r="F41" s="10"/>
      <c r="G41" s="10">
        <v>11</v>
      </c>
      <c r="H41" s="10">
        <f>D41*E41</f>
        <v>660</v>
      </c>
      <c r="I41" s="10">
        <f>C41*D41</f>
        <v>0</v>
      </c>
      <c r="J41" s="28">
        <f>H41/B41</f>
        <v>250</v>
      </c>
      <c r="K41" s="29">
        <f>(G41*D41)/B41</f>
        <v>25</v>
      </c>
      <c r="L41" s="17">
        <f>I41/B41</f>
        <v>0</v>
      </c>
      <c r="M41" s="18">
        <f>E41/G41</f>
        <v>10</v>
      </c>
      <c r="N41" s="19"/>
      <c r="O41" s="19" t="s">
        <v>12</v>
      </c>
      <c r="P41" s="34">
        <f>(MAX($K$3:$K$120)/K41)</f>
        <v>5.3571428571428577</v>
      </c>
      <c r="Q41" s="34">
        <f>(MAX($J$3:$J$120)/J41)</f>
        <v>17.857142857142858</v>
      </c>
      <c r="R41" s="21">
        <f>P41*Q41</f>
        <v>95.663265306122454</v>
      </c>
      <c r="S41" s="20">
        <f>365*(2000/J41)</f>
        <v>2920</v>
      </c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7.399999999999999" customHeight="1" x14ac:dyDescent="0.3">
      <c r="A42" s="14" t="s">
        <v>105</v>
      </c>
      <c r="B42" s="10">
        <v>5.49</v>
      </c>
      <c r="C42" s="10"/>
      <c r="D42" s="10">
        <v>45</v>
      </c>
      <c r="E42" s="10">
        <v>150</v>
      </c>
      <c r="F42" s="10">
        <v>0</v>
      </c>
      <c r="G42" s="10">
        <v>3</v>
      </c>
      <c r="H42" s="10">
        <f>D42*E42</f>
        <v>6750</v>
      </c>
      <c r="I42" s="10">
        <f>C42*D42</f>
        <v>0</v>
      </c>
      <c r="J42" s="28">
        <f>H42/B42</f>
        <v>1229.5081967213114</v>
      </c>
      <c r="K42" s="29">
        <f>(G42*D42)/B42</f>
        <v>24.590163934426229</v>
      </c>
      <c r="L42" s="17">
        <f>I42/B42</f>
        <v>0</v>
      </c>
      <c r="M42" s="18">
        <f>E42/G42</f>
        <v>50</v>
      </c>
      <c r="N42" s="19"/>
      <c r="O42" s="19" t="s">
        <v>15</v>
      </c>
      <c r="P42" s="34">
        <f>(MAX($K$3:$K$120)/K42)</f>
        <v>5.4464285714285721</v>
      </c>
      <c r="Q42" s="34">
        <f>(MAX($J$3:$J$120)/J42)</f>
        <v>3.6309523809523814</v>
      </c>
      <c r="R42" s="21">
        <f>P42*Q42</f>
        <v>19.775722789115651</v>
      </c>
      <c r="S42" s="20">
        <f>365*(2000/J42)</f>
        <v>593.73333333333335</v>
      </c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7.399999999999999" customHeight="1" x14ac:dyDescent="0.3">
      <c r="A43" s="14" t="s">
        <v>134</v>
      </c>
      <c r="B43" s="10">
        <v>2.58</v>
      </c>
      <c r="C43" s="10"/>
      <c r="D43" s="10">
        <v>5</v>
      </c>
      <c r="E43" s="10">
        <v>210</v>
      </c>
      <c r="F43" s="10">
        <v>0</v>
      </c>
      <c r="G43" s="10">
        <v>12</v>
      </c>
      <c r="H43" s="10">
        <f>D43*E43</f>
        <v>1050</v>
      </c>
      <c r="I43" s="10">
        <f>C43*D43</f>
        <v>0</v>
      </c>
      <c r="J43" s="28">
        <f>H43/B43</f>
        <v>406.97674418604652</v>
      </c>
      <c r="K43" s="29">
        <f>(G43*D43)/B43</f>
        <v>23.255813953488371</v>
      </c>
      <c r="L43" s="17">
        <f>I43/B43</f>
        <v>0</v>
      </c>
      <c r="M43" s="18">
        <f>E43/G43</f>
        <v>17.5</v>
      </c>
      <c r="N43" s="19"/>
      <c r="O43" s="19" t="s">
        <v>12</v>
      </c>
      <c r="P43" s="34">
        <f>(MAX($K$3:$K$120)/K43)</f>
        <v>5.7589285714285721</v>
      </c>
      <c r="Q43" s="34">
        <f>(MAX($J$3:$J$120)/J43)</f>
        <v>10.969387755102042</v>
      </c>
      <c r="R43" s="21">
        <f>P43*Q43</f>
        <v>63.171920553935877</v>
      </c>
      <c r="S43" s="20">
        <f>365*(2000/J43)</f>
        <v>1793.7142857142858</v>
      </c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7.399999999999999" customHeight="1" x14ac:dyDescent="0.3">
      <c r="A44" s="14" t="s">
        <v>61</v>
      </c>
      <c r="B44" s="10">
        <v>0.98</v>
      </c>
      <c r="C44" s="10"/>
      <c r="D44" s="10">
        <v>2.5</v>
      </c>
      <c r="E44" s="10">
        <v>45</v>
      </c>
      <c r="F44" s="10"/>
      <c r="G44" s="10">
        <v>9</v>
      </c>
      <c r="H44" s="10">
        <f>D44*E44</f>
        <v>112.5</v>
      </c>
      <c r="I44" s="10">
        <f>C44*D44</f>
        <v>0</v>
      </c>
      <c r="J44" s="28">
        <f>H44/B44</f>
        <v>114.79591836734694</v>
      </c>
      <c r="K44" s="29">
        <f>(G44*D44)/B44</f>
        <v>22.95918367346939</v>
      </c>
      <c r="L44" s="17">
        <f>I44/B44</f>
        <v>0</v>
      </c>
      <c r="M44" s="18">
        <f>E44/G44</f>
        <v>5</v>
      </c>
      <c r="N44" s="19"/>
      <c r="O44" s="19" t="s">
        <v>12</v>
      </c>
      <c r="P44" s="34">
        <f>(MAX($K$3:$K$120)/K44)</f>
        <v>5.8333333333333339</v>
      </c>
      <c r="Q44" s="34">
        <f>(MAX($J$3:$J$120)/J44)</f>
        <v>38.888888888888893</v>
      </c>
      <c r="R44" s="21">
        <f>P44*Q44</f>
        <v>226.8518518518519</v>
      </c>
      <c r="S44" s="20">
        <f>365*(2000/J44)</f>
        <v>6359.1111111111104</v>
      </c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7.399999999999999" customHeight="1" x14ac:dyDescent="0.3">
      <c r="A45" s="14" t="s">
        <v>139</v>
      </c>
      <c r="B45" s="10">
        <v>3.98</v>
      </c>
      <c r="C45" s="10"/>
      <c r="D45" s="10">
        <v>13</v>
      </c>
      <c r="E45" s="10">
        <v>180</v>
      </c>
      <c r="F45" s="10"/>
      <c r="G45" s="10">
        <v>7</v>
      </c>
      <c r="H45" s="10">
        <f>D45*E45</f>
        <v>2340</v>
      </c>
      <c r="I45" s="10">
        <f>C45*D45</f>
        <v>0</v>
      </c>
      <c r="J45" s="28">
        <f>H45/B45</f>
        <v>587.9396984924623</v>
      </c>
      <c r="K45" s="29">
        <f>(G45*D45)/B45</f>
        <v>22.8643216080402</v>
      </c>
      <c r="L45" s="17">
        <f>I45/B45</f>
        <v>0</v>
      </c>
      <c r="M45" s="18">
        <f>E45/G45</f>
        <v>25.714285714285715</v>
      </c>
      <c r="N45" s="19"/>
      <c r="O45" s="19" t="s">
        <v>12</v>
      </c>
      <c r="P45" s="34">
        <f>(MAX($K$3:$K$120)/K45)</f>
        <v>5.8575353218210369</v>
      </c>
      <c r="Q45" s="34">
        <f>(MAX($J$3:$J$120)/J45)</f>
        <v>7.5931013431013437</v>
      </c>
      <c r="R45" s="21">
        <f>P45*Q45</f>
        <v>44.476859319382875</v>
      </c>
      <c r="S45" s="20">
        <f>365*(2000/J45)</f>
        <v>1241.6239316239316</v>
      </c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7.399999999999999" customHeight="1" x14ac:dyDescent="0.3">
      <c r="A46" s="14" t="s">
        <v>118</v>
      </c>
      <c r="B46" s="10">
        <v>12.7</v>
      </c>
      <c r="C46" s="10"/>
      <c r="D46" s="10">
        <f>2041.17/128</f>
        <v>15.946640625000001</v>
      </c>
      <c r="E46" s="10">
        <v>350</v>
      </c>
      <c r="F46" s="10"/>
      <c r="G46" s="10">
        <v>17</v>
      </c>
      <c r="H46" s="10">
        <f>D46*E46</f>
        <v>5581.32421875</v>
      </c>
      <c r="I46" s="10">
        <f>C46*D46</f>
        <v>0</v>
      </c>
      <c r="J46" s="28">
        <f>H46/B46</f>
        <v>439.47434793307087</v>
      </c>
      <c r="K46" s="29">
        <f>(G46*D46)/B46</f>
        <v>21.345896899606299</v>
      </c>
      <c r="L46" s="17">
        <f>I46/B46</f>
        <v>0</v>
      </c>
      <c r="M46" s="18">
        <f>E46/G46</f>
        <v>20.588235294117649</v>
      </c>
      <c r="N46" s="19"/>
      <c r="O46" s="19" t="s">
        <v>12</v>
      </c>
      <c r="P46" s="34">
        <f>(MAX($K$3:$K$120)/K46)</f>
        <v>6.2742067976090343</v>
      </c>
      <c r="Q46" s="34">
        <f>(MAX($J$3:$J$120)/J46)</f>
        <v>10.158239577081293</v>
      </c>
      <c r="R46" s="21">
        <f>P46*Q46</f>
        <v>63.734895806264568</v>
      </c>
      <c r="S46" s="20">
        <f>365*(2000/J46)</f>
        <v>1661.0753356443327</v>
      </c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7.399999999999999" customHeight="1" x14ac:dyDescent="0.3">
      <c r="A47" s="14" t="s">
        <v>63</v>
      </c>
      <c r="B47" s="10">
        <v>2.36</v>
      </c>
      <c r="C47" s="10"/>
      <c r="D47" s="10">
        <v>10</v>
      </c>
      <c r="E47" s="10">
        <v>25</v>
      </c>
      <c r="F47" s="10"/>
      <c r="G47" s="10">
        <v>5</v>
      </c>
      <c r="H47" s="10">
        <f>D47*E47</f>
        <v>250</v>
      </c>
      <c r="I47" s="10">
        <f>C47*D47</f>
        <v>0</v>
      </c>
      <c r="J47" s="28">
        <f>H47/B47</f>
        <v>105.93220338983052</v>
      </c>
      <c r="K47" s="29">
        <f>(G47*D47)/B47</f>
        <v>21.186440677966104</v>
      </c>
      <c r="L47" s="17">
        <f>I47/B47</f>
        <v>0</v>
      </c>
      <c r="M47" s="18">
        <f>E47/G47</f>
        <v>5</v>
      </c>
      <c r="N47" s="19"/>
      <c r="O47" s="19" t="s">
        <v>12</v>
      </c>
      <c r="P47" s="34">
        <f>(MAX($K$3:$K$120)/K47)</f>
        <v>6.3214285714285712</v>
      </c>
      <c r="Q47" s="34">
        <f>(MAX($J$3:$J$120)/J47)</f>
        <v>42.142857142857139</v>
      </c>
      <c r="R47" s="21">
        <f>P47*Q47</f>
        <v>266.40306122448976</v>
      </c>
      <c r="S47" s="20">
        <f>365*(2000/J47)</f>
        <v>6891.2</v>
      </c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7.399999999999999" customHeight="1" x14ac:dyDescent="0.3">
      <c r="A48" s="14" t="s">
        <v>119</v>
      </c>
      <c r="B48" s="10">
        <v>5.3</v>
      </c>
      <c r="C48" s="10"/>
      <c r="D48" s="10">
        <v>1</v>
      </c>
      <c r="E48" s="10">
        <v>2240</v>
      </c>
      <c r="F48" s="10"/>
      <c r="G48" s="10">
        <f>14*8</f>
        <v>112</v>
      </c>
      <c r="H48" s="10">
        <f>D48*E48</f>
        <v>2240</v>
      </c>
      <c r="I48" s="10">
        <f>C48*D48</f>
        <v>0</v>
      </c>
      <c r="J48" s="28">
        <f>H48/B48</f>
        <v>422.64150943396226</v>
      </c>
      <c r="K48" s="29">
        <f>(G48*D48)/B48</f>
        <v>21.132075471698116</v>
      </c>
      <c r="L48" s="17">
        <f>I48/B48</f>
        <v>0</v>
      </c>
      <c r="M48" s="18">
        <f>E48/G48</f>
        <v>20</v>
      </c>
      <c r="N48" s="19"/>
      <c r="O48" s="19" t="s">
        <v>142</v>
      </c>
      <c r="P48" s="34">
        <f>(MAX($K$3:$K$120)/K48)</f>
        <v>6.3376913265306118</v>
      </c>
      <c r="Q48" s="34">
        <f>(MAX($J$3:$J$120)/J48)</f>
        <v>10.562818877551022</v>
      </c>
      <c r="R48" s="21">
        <f>P48*Q48</f>
        <v>66.943885583968921</v>
      </c>
      <c r="S48" s="20">
        <f>365*(2000/J48)</f>
        <v>1727.2321428571431</v>
      </c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7.399999999999999" customHeight="1" x14ac:dyDescent="0.3">
      <c r="A49" s="14" t="s">
        <v>26</v>
      </c>
      <c r="B49" s="10">
        <v>2.38</v>
      </c>
      <c r="C49" s="10"/>
      <c r="D49" s="10">
        <v>10</v>
      </c>
      <c r="E49" s="10">
        <v>210</v>
      </c>
      <c r="F49" s="10">
        <v>2</v>
      </c>
      <c r="G49" s="10">
        <v>5</v>
      </c>
      <c r="H49" s="10">
        <f>D49*E49</f>
        <v>2100</v>
      </c>
      <c r="I49" s="10">
        <f>C49*D49</f>
        <v>0</v>
      </c>
      <c r="J49" s="28">
        <f>H49/B49</f>
        <v>882.35294117647061</v>
      </c>
      <c r="K49" s="29">
        <f>(G49*D49)/B49</f>
        <v>21.008403361344538</v>
      </c>
      <c r="L49" s="17">
        <f>I49/B49</f>
        <v>0</v>
      </c>
      <c r="M49" s="18">
        <f>E49/G49</f>
        <v>42</v>
      </c>
      <c r="N49" s="19"/>
      <c r="O49" s="19" t="s">
        <v>12</v>
      </c>
      <c r="P49" s="34">
        <f>(MAX($K$3:$K$120)/K49)</f>
        <v>6.3750000000000009</v>
      </c>
      <c r="Q49" s="34">
        <f>(MAX($J$3:$J$120)/J49)</f>
        <v>5.0595238095238102</v>
      </c>
      <c r="R49" s="21">
        <f>P49*Q49</f>
        <v>32.254464285714292</v>
      </c>
      <c r="S49" s="20">
        <f>365*(2000/J49)</f>
        <v>827.33333333333326</v>
      </c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7.399999999999999" customHeight="1" x14ac:dyDescent="0.3">
      <c r="A50" s="14" t="s">
        <v>32</v>
      </c>
      <c r="B50" s="10">
        <v>1.18</v>
      </c>
      <c r="C50" s="10"/>
      <c r="D50" s="10">
        <v>8</v>
      </c>
      <c r="E50" s="10">
        <v>90</v>
      </c>
      <c r="F50" s="10"/>
      <c r="G50" s="10">
        <v>3</v>
      </c>
      <c r="H50" s="10">
        <f>D50*E50</f>
        <v>720</v>
      </c>
      <c r="I50" s="10">
        <f>C50*D50</f>
        <v>0</v>
      </c>
      <c r="J50" s="28">
        <f>H50/B50</f>
        <v>610.16949152542372</v>
      </c>
      <c r="K50" s="29">
        <f>(G50*D50)/B50</f>
        <v>20.33898305084746</v>
      </c>
      <c r="L50" s="17">
        <f>I50/B50</f>
        <v>0</v>
      </c>
      <c r="M50" s="18">
        <f>E50/G50</f>
        <v>30</v>
      </c>
      <c r="N50" s="19"/>
      <c r="O50" s="19" t="s">
        <v>12</v>
      </c>
      <c r="P50" s="34">
        <f>(MAX($K$3:$K$120)/K50)</f>
        <v>6.5848214285714288</v>
      </c>
      <c r="Q50" s="34">
        <f>(MAX($J$3:$J$120)/J50)</f>
        <v>7.3164682539682548</v>
      </c>
      <c r="R50" s="21">
        <f>P50*Q50</f>
        <v>48.177636940192748</v>
      </c>
      <c r="S50" s="20">
        <f>365*(2000/J50)</f>
        <v>1196.3888888888889</v>
      </c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7.399999999999999" customHeight="1" x14ac:dyDescent="0.3">
      <c r="A51" s="14" t="s">
        <v>90</v>
      </c>
      <c r="B51" s="10">
        <v>1.98</v>
      </c>
      <c r="C51" s="10"/>
      <c r="D51" s="10">
        <v>3</v>
      </c>
      <c r="E51" s="10">
        <v>360</v>
      </c>
      <c r="F51" s="10"/>
      <c r="G51" s="10">
        <v>13</v>
      </c>
      <c r="H51" s="10">
        <f>D51*E51</f>
        <v>1080</v>
      </c>
      <c r="I51" s="10">
        <f>C51*D51</f>
        <v>0</v>
      </c>
      <c r="J51" s="28">
        <f>H51/B51</f>
        <v>545.4545454545455</v>
      </c>
      <c r="K51" s="29">
        <f>(G51*D51)/B51</f>
        <v>19.696969696969695</v>
      </c>
      <c r="L51" s="17">
        <f>I51/B51</f>
        <v>0</v>
      </c>
      <c r="M51" s="18">
        <f>E51/G51</f>
        <v>27.692307692307693</v>
      </c>
      <c r="N51" s="19"/>
      <c r="O51" s="19" t="s">
        <v>12</v>
      </c>
      <c r="P51" s="34">
        <f>(MAX($K$3:$K$120)/K51)</f>
        <v>6.7994505494505511</v>
      </c>
      <c r="Q51" s="34">
        <f>(MAX($J$3:$J$120)/J51)</f>
        <v>8.1845238095238102</v>
      </c>
      <c r="R51" s="21">
        <f>P51*Q51</f>
        <v>55.650264913657786</v>
      </c>
      <c r="S51" s="20">
        <f>365*(2000/J51)</f>
        <v>1338.3333333333333</v>
      </c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7.399999999999999" customHeight="1" x14ac:dyDescent="0.3">
      <c r="A52" s="14" t="s">
        <v>132</v>
      </c>
      <c r="B52" s="10">
        <v>1.68</v>
      </c>
      <c r="C52" s="10"/>
      <c r="D52" s="10">
        <v>8</v>
      </c>
      <c r="E52" s="10">
        <v>160</v>
      </c>
      <c r="F52" s="10"/>
      <c r="G52" s="10">
        <v>4</v>
      </c>
      <c r="H52" s="10">
        <f>D52*E52</f>
        <v>1280</v>
      </c>
      <c r="I52" s="10">
        <f>C52*D52</f>
        <v>0</v>
      </c>
      <c r="J52" s="28">
        <f>H52/B52</f>
        <v>761.90476190476193</v>
      </c>
      <c r="K52" s="29">
        <f>(G52*D52)/B52</f>
        <v>19.047619047619047</v>
      </c>
      <c r="L52" s="17">
        <f>I52/B52</f>
        <v>0</v>
      </c>
      <c r="M52" s="18">
        <f>E52/G52</f>
        <v>40</v>
      </c>
      <c r="N52" s="19"/>
      <c r="O52" s="19" t="s">
        <v>12</v>
      </c>
      <c r="P52" s="34">
        <f>(MAX($K$3:$K$120)/K52)</f>
        <v>7.0312500000000009</v>
      </c>
      <c r="Q52" s="34">
        <f>(MAX($J$3:$J$120)/J52)</f>
        <v>5.859375</v>
      </c>
      <c r="R52" s="21">
        <f>P52*Q52</f>
        <v>41.198730468750007</v>
      </c>
      <c r="S52" s="20">
        <f>365*(2000/J52)</f>
        <v>958.125</v>
      </c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7.399999999999999" customHeight="1" x14ac:dyDescent="0.3">
      <c r="A53" s="14" t="s">
        <v>115</v>
      </c>
      <c r="B53" s="10">
        <v>0.75</v>
      </c>
      <c r="C53" s="10"/>
      <c r="D53" s="10">
        <v>2</v>
      </c>
      <c r="E53" s="10">
        <v>220</v>
      </c>
      <c r="F53" s="10">
        <v>3</v>
      </c>
      <c r="G53" s="10">
        <v>7</v>
      </c>
      <c r="H53" s="10">
        <f>D53*E53</f>
        <v>440</v>
      </c>
      <c r="I53" s="10">
        <f>C53*D53</f>
        <v>0</v>
      </c>
      <c r="J53" s="28">
        <f>H53/B53</f>
        <v>586.66666666666663</v>
      </c>
      <c r="K53" s="29">
        <f>(G53*D53)/B53</f>
        <v>18.666666666666668</v>
      </c>
      <c r="L53" s="17">
        <f>I53/B53</f>
        <v>0</v>
      </c>
      <c r="M53" s="18">
        <f>E53/G53</f>
        <v>31.428571428571427</v>
      </c>
      <c r="N53" s="19"/>
      <c r="O53" s="19" t="s">
        <v>12</v>
      </c>
      <c r="P53" s="34">
        <f>(MAX($K$3:$K$120)/K53)</f>
        <v>7.1747448979591839</v>
      </c>
      <c r="Q53" s="34">
        <f>(MAX($J$3:$J$120)/J53)</f>
        <v>7.6095779220779232</v>
      </c>
      <c r="R53" s="21">
        <f>P53*Q53</f>
        <v>54.596780372051427</v>
      </c>
      <c r="S53" s="20">
        <f>365*(2000/J53)</f>
        <v>1244.3181818181818</v>
      </c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7.399999999999999" customHeight="1" x14ac:dyDescent="0.3">
      <c r="A54" s="14" t="s">
        <v>89</v>
      </c>
      <c r="B54" s="10">
        <v>0.44</v>
      </c>
      <c r="C54" s="10"/>
      <c r="D54" s="10">
        <v>1</v>
      </c>
      <c r="E54" s="10">
        <v>270</v>
      </c>
      <c r="F54" s="10"/>
      <c r="G54" s="10">
        <v>8</v>
      </c>
      <c r="H54" s="10">
        <f>D54*E54</f>
        <v>270</v>
      </c>
      <c r="I54" s="10">
        <f>C54*D54</f>
        <v>0</v>
      </c>
      <c r="J54" s="28">
        <f>H54/B54</f>
        <v>613.63636363636363</v>
      </c>
      <c r="K54" s="29">
        <f>(G54*D54)/B54</f>
        <v>18.181818181818183</v>
      </c>
      <c r="L54" s="17">
        <f>I54/B54</f>
        <v>0</v>
      </c>
      <c r="M54" s="18">
        <f>E54/G54</f>
        <v>33.75</v>
      </c>
      <c r="N54" s="19"/>
      <c r="O54" s="19" t="s">
        <v>12</v>
      </c>
      <c r="P54" s="34">
        <f>(MAX($K$3:$K$120)/K54)</f>
        <v>7.3660714285714288</v>
      </c>
      <c r="Q54" s="34">
        <f>(MAX($J$3:$J$120)/J54)</f>
        <v>7.2751322751322762</v>
      </c>
      <c r="R54" s="21">
        <f>P54*Q54</f>
        <v>53.589143990929713</v>
      </c>
      <c r="S54" s="20">
        <f>365*(2000/J54)</f>
        <v>1189.6296296296298</v>
      </c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7.399999999999999" customHeight="1" x14ac:dyDescent="0.3">
      <c r="A55" s="14" t="s">
        <v>40</v>
      </c>
      <c r="B55" s="10">
        <v>1.3</v>
      </c>
      <c r="C55" s="10"/>
      <c r="D55" s="10">
        <v>1</v>
      </c>
      <c r="E55" s="10">
        <v>390</v>
      </c>
      <c r="F55" s="10"/>
      <c r="G55" s="10">
        <v>23</v>
      </c>
      <c r="H55" s="10">
        <f>D55*E55</f>
        <v>390</v>
      </c>
      <c r="I55" s="10">
        <f>C55*D55</f>
        <v>0</v>
      </c>
      <c r="J55" s="28">
        <f>H55/B55</f>
        <v>300</v>
      </c>
      <c r="K55" s="29">
        <f>(G55*D55)/B55</f>
        <v>17.692307692307693</v>
      </c>
      <c r="L55" s="17">
        <f>I55/B55</f>
        <v>0</v>
      </c>
      <c r="M55" s="18">
        <f>E55/G55</f>
        <v>16.956521739130434</v>
      </c>
      <c r="N55" s="19"/>
      <c r="O55" s="19" t="s">
        <v>128</v>
      </c>
      <c r="P55" s="34">
        <f>(MAX($K$3:$K$120)/K55)</f>
        <v>7.5698757763975157</v>
      </c>
      <c r="Q55" s="34">
        <f>(MAX($J$3:$J$120)/J55)</f>
        <v>14.880952380952381</v>
      </c>
      <c r="R55" s="21">
        <f>P55*Q55</f>
        <v>112.64696095829636</v>
      </c>
      <c r="S55" s="20">
        <f>365*(2000/J55)</f>
        <v>2433.3333333333335</v>
      </c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7.399999999999999" customHeight="1" x14ac:dyDescent="0.3">
      <c r="A56" s="14" t="s">
        <v>97</v>
      </c>
      <c r="B56" s="10">
        <v>3.3</v>
      </c>
      <c r="C56" s="10"/>
      <c r="D56" s="10">
        <v>1</v>
      </c>
      <c r="E56" s="10">
        <v>820</v>
      </c>
      <c r="F56" s="10"/>
      <c r="G56" s="10">
        <v>56.5</v>
      </c>
      <c r="H56" s="10">
        <f>D56*E56</f>
        <v>820</v>
      </c>
      <c r="I56" s="10">
        <f>C56*D56</f>
        <v>0</v>
      </c>
      <c r="J56" s="28">
        <f>H56/B56</f>
        <v>248.4848484848485</v>
      </c>
      <c r="K56" s="29">
        <f>(G56*D56)/B56</f>
        <v>17.121212121212121</v>
      </c>
      <c r="L56" s="17">
        <f>I56/B56</f>
        <v>0</v>
      </c>
      <c r="M56" s="18">
        <f>E56/G56</f>
        <v>14.513274336283185</v>
      </c>
      <c r="N56" s="19"/>
      <c r="O56" s="19" t="s">
        <v>52</v>
      </c>
      <c r="P56" s="34">
        <f>(MAX($K$3:$K$120)/K56)</f>
        <v>7.8223767383059428</v>
      </c>
      <c r="Q56" s="34">
        <f>(MAX($J$3:$J$120)/J56)</f>
        <v>17.96602787456446</v>
      </c>
      <c r="R56" s="21">
        <f>P56*Q56</f>
        <v>140.53703852574918</v>
      </c>
      <c r="S56" s="20">
        <f>365*(2000/J56)</f>
        <v>2937.8048780487807</v>
      </c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7.399999999999999" customHeight="1" x14ac:dyDescent="0.3">
      <c r="A57" s="14" t="s">
        <v>59</v>
      </c>
      <c r="B57" s="10">
        <v>3.48</v>
      </c>
      <c r="C57" s="10"/>
      <c r="D57" s="10">
        <v>4</v>
      </c>
      <c r="E57" s="10">
        <v>140</v>
      </c>
      <c r="F57" s="10"/>
      <c r="G57" s="10">
        <v>14</v>
      </c>
      <c r="H57" s="10">
        <f>D57*E57</f>
        <v>560</v>
      </c>
      <c r="I57" s="10">
        <f>C57*D57</f>
        <v>0</v>
      </c>
      <c r="J57" s="28">
        <f>H57/B57</f>
        <v>160.91954022988506</v>
      </c>
      <c r="K57" s="29">
        <f>(G57*D57)/B57</f>
        <v>16.091954022988507</v>
      </c>
      <c r="L57" s="17">
        <f>I57/B57</f>
        <v>0</v>
      </c>
      <c r="M57" s="18">
        <f>E57/G57</f>
        <v>10</v>
      </c>
      <c r="N57" s="19"/>
      <c r="O57" s="19" t="s">
        <v>12</v>
      </c>
      <c r="P57" s="34">
        <f>(MAX($K$3:$K$120)/K57)</f>
        <v>8.3227040816326543</v>
      </c>
      <c r="Q57" s="34">
        <f>(MAX($J$3:$J$120)/J57)</f>
        <v>27.742346938775512</v>
      </c>
      <c r="R57" s="21">
        <f>P57*Q57</f>
        <v>230.89134410141614</v>
      </c>
      <c r="S57" s="20">
        <f>365*(2000/J57)</f>
        <v>4536.4285714285716</v>
      </c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7.399999999999999" customHeight="1" x14ac:dyDescent="0.3">
      <c r="A58" s="14" t="s">
        <v>45</v>
      </c>
      <c r="B58" s="10">
        <v>0.64</v>
      </c>
      <c r="C58" s="10"/>
      <c r="D58" s="10">
        <v>5</v>
      </c>
      <c r="E58" s="10">
        <v>40</v>
      </c>
      <c r="F58" s="10"/>
      <c r="G58" s="10">
        <v>2</v>
      </c>
      <c r="H58" s="10">
        <f>D58*E58</f>
        <v>200</v>
      </c>
      <c r="I58" s="10">
        <f>C58*D58</f>
        <v>0</v>
      </c>
      <c r="J58" s="28">
        <f>H58/B58</f>
        <v>312.5</v>
      </c>
      <c r="K58" s="29">
        <f>(G58*D58)/B58</f>
        <v>15.625</v>
      </c>
      <c r="L58" s="17">
        <f>I58/B58</f>
        <v>0</v>
      </c>
      <c r="M58" s="18">
        <f>E58/G58</f>
        <v>20</v>
      </c>
      <c r="N58" s="19"/>
      <c r="O58" s="19" t="s">
        <v>12</v>
      </c>
      <c r="P58" s="34">
        <f>(MAX($K$3:$K$120)/K58)</f>
        <v>8.571428571428573</v>
      </c>
      <c r="Q58" s="34">
        <f>(MAX($J$3:$J$120)/J58)</f>
        <v>14.285714285714286</v>
      </c>
      <c r="R58" s="21">
        <f>P58*Q58</f>
        <v>122.44897959183676</v>
      </c>
      <c r="S58" s="20">
        <f>365*(2000/J58)</f>
        <v>2336</v>
      </c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7.399999999999999" customHeight="1" x14ac:dyDescent="0.3">
      <c r="A59" s="14" t="s">
        <v>101</v>
      </c>
      <c r="B59" s="10">
        <v>14.99</v>
      </c>
      <c r="C59" s="10"/>
      <c r="D59" s="10">
        <v>18</v>
      </c>
      <c r="E59" s="10">
        <v>80</v>
      </c>
      <c r="F59" s="10">
        <v>0</v>
      </c>
      <c r="G59" s="10">
        <v>13</v>
      </c>
      <c r="H59" s="10">
        <f>D59*E59</f>
        <v>1440</v>
      </c>
      <c r="I59" s="10">
        <f>C59*D59</f>
        <v>0</v>
      </c>
      <c r="J59" s="28">
        <f>H59/B59</f>
        <v>96.064042695130084</v>
      </c>
      <c r="K59" s="29">
        <f>(G59*D59)/B59</f>
        <v>15.610406937958638</v>
      </c>
      <c r="L59" s="17">
        <f>I59/B59</f>
        <v>0</v>
      </c>
      <c r="M59" s="18">
        <f>E59/G59</f>
        <v>6.1538461538461542</v>
      </c>
      <c r="N59" s="19"/>
      <c r="O59" s="19" t="s">
        <v>15</v>
      </c>
      <c r="P59" s="34">
        <f>(MAX($K$3:$K$120)/K59)</f>
        <v>8.5794413919413941</v>
      </c>
      <c r="Q59" s="34">
        <f>(MAX($J$3:$J$120)/J59)</f>
        <v>46.471974206349209</v>
      </c>
      <c r="R59" s="21">
        <f>P59*Q59</f>
        <v>398.70357907118523</v>
      </c>
      <c r="S59" s="20">
        <f>365*(2000/J59)</f>
        <v>7599.0972222222226</v>
      </c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7.399999999999999" customHeight="1" x14ac:dyDescent="0.3">
      <c r="A60" s="14" t="s">
        <v>99</v>
      </c>
      <c r="B60" s="10">
        <f>4.5*1.15</f>
        <v>5.1749999999999998</v>
      </c>
      <c r="C60" s="10"/>
      <c r="D60" s="10">
        <v>1</v>
      </c>
      <c r="E60" s="10">
        <v>880</v>
      </c>
      <c r="F60" s="10"/>
      <c r="G60" s="10">
        <v>79</v>
      </c>
      <c r="H60" s="10">
        <f>D60*E60</f>
        <v>880</v>
      </c>
      <c r="I60" s="10">
        <f>C60*D60</f>
        <v>0</v>
      </c>
      <c r="J60" s="28">
        <f>H60/B60</f>
        <v>170.04830917874398</v>
      </c>
      <c r="K60" s="29">
        <f>(G60*D60)/B60</f>
        <v>15.265700483091788</v>
      </c>
      <c r="L60" s="17">
        <f>I60/B60</f>
        <v>0</v>
      </c>
      <c r="M60" s="18">
        <f>E60/G60</f>
        <v>11.139240506329115</v>
      </c>
      <c r="N60" s="19"/>
      <c r="O60" s="19" t="s">
        <v>125</v>
      </c>
      <c r="P60" s="34">
        <f>(MAX($K$3:$K$120)/K60)</f>
        <v>8.7731690777576858</v>
      </c>
      <c r="Q60" s="34">
        <f>(MAX($J$3:$J$120)/J60)</f>
        <v>26.253043831168831</v>
      </c>
      <c r="R60" s="21">
        <f>P60*Q60</f>
        <v>230.32239233662756</v>
      </c>
      <c r="S60" s="20">
        <f>365*(2000/J60)</f>
        <v>4292.897727272727</v>
      </c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7.399999999999999" customHeight="1" x14ac:dyDescent="0.3">
      <c r="A61" s="14" t="s">
        <v>37</v>
      </c>
      <c r="B61" s="10">
        <v>2.59</v>
      </c>
      <c r="C61" s="10"/>
      <c r="D61" s="10">
        <v>13</v>
      </c>
      <c r="E61" s="10">
        <v>90</v>
      </c>
      <c r="F61" s="10"/>
      <c r="G61" s="10">
        <v>3</v>
      </c>
      <c r="H61" s="10">
        <f>D61*E61</f>
        <v>1170</v>
      </c>
      <c r="I61" s="10">
        <f>C61*D61</f>
        <v>0</v>
      </c>
      <c r="J61" s="28">
        <f>H61/B61</f>
        <v>451.73745173745175</v>
      </c>
      <c r="K61" s="29">
        <f>(G61*D61)/B61</f>
        <v>15.057915057915059</v>
      </c>
      <c r="L61" s="17">
        <f>I61/B61</f>
        <v>0</v>
      </c>
      <c r="M61" s="18">
        <f>E61/G61</f>
        <v>30</v>
      </c>
      <c r="N61" s="19"/>
      <c r="O61" s="19" t="s">
        <v>12</v>
      </c>
      <c r="P61" s="34">
        <f>(MAX($K$3:$K$120)/K61)</f>
        <v>8.8942307692307701</v>
      </c>
      <c r="Q61" s="34">
        <f>(MAX($J$3:$J$120)/J61)</f>
        <v>9.8824786324786338</v>
      </c>
      <c r="R61" s="21">
        <f>P61*Q61</f>
        <v>87.897045529257085</v>
      </c>
      <c r="S61" s="20">
        <f>365*(2000/J61)</f>
        <v>1615.982905982906</v>
      </c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7.399999999999999" customHeight="1" x14ac:dyDescent="0.3">
      <c r="A62" s="14" t="s">
        <v>41</v>
      </c>
      <c r="B62" s="10">
        <v>1</v>
      </c>
      <c r="C62" s="10"/>
      <c r="D62" s="10">
        <v>1</v>
      </c>
      <c r="E62" s="10">
        <v>370</v>
      </c>
      <c r="F62" s="10"/>
      <c r="G62" s="10">
        <v>15</v>
      </c>
      <c r="H62" s="10">
        <f>D62*E62</f>
        <v>370</v>
      </c>
      <c r="I62" s="10">
        <f>C62*D62</f>
        <v>0</v>
      </c>
      <c r="J62" s="28">
        <f>H62/B62</f>
        <v>370</v>
      </c>
      <c r="K62" s="29">
        <f>(G62*D62)/B62</f>
        <v>15</v>
      </c>
      <c r="L62" s="17">
        <f>I62/B62</f>
        <v>0</v>
      </c>
      <c r="M62" s="18">
        <f>E62/G62</f>
        <v>24.666666666666668</v>
      </c>
      <c r="N62" s="19"/>
      <c r="O62" s="19" t="s">
        <v>12</v>
      </c>
      <c r="P62" s="34">
        <f>(MAX($K$3:$K$120)/K62)</f>
        <v>8.9285714285714288</v>
      </c>
      <c r="Q62" s="34">
        <f>(MAX($J$3:$J$120)/J62)</f>
        <v>12.065637065637066</v>
      </c>
      <c r="R62" s="21">
        <f>P62*Q62</f>
        <v>107.72890237175952</v>
      </c>
      <c r="S62" s="20">
        <f>365*(2000/J62)</f>
        <v>1972.9729729729729</v>
      </c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7.399999999999999" customHeight="1" x14ac:dyDescent="0.3">
      <c r="A63" s="14" t="s">
        <v>39</v>
      </c>
      <c r="B63" s="10">
        <v>1.3</v>
      </c>
      <c r="C63" s="10"/>
      <c r="D63" s="10">
        <v>1</v>
      </c>
      <c r="E63" s="10">
        <v>520</v>
      </c>
      <c r="F63" s="10"/>
      <c r="G63" s="10">
        <v>19</v>
      </c>
      <c r="H63" s="10">
        <f>D63*E63</f>
        <v>520</v>
      </c>
      <c r="I63" s="10">
        <f>C63*D63</f>
        <v>0</v>
      </c>
      <c r="J63" s="28">
        <f>H63/B63</f>
        <v>400</v>
      </c>
      <c r="K63" s="29">
        <f>(G63*D63)/B63</f>
        <v>14.615384615384615</v>
      </c>
      <c r="L63" s="17">
        <f>I63/B63</f>
        <v>0</v>
      </c>
      <c r="M63" s="18">
        <f>E63/G63</f>
        <v>27.368421052631579</v>
      </c>
      <c r="N63" s="19"/>
      <c r="O63" s="19" t="s">
        <v>129</v>
      </c>
      <c r="P63" s="34">
        <f>(MAX($K$3:$K$120)/K63)</f>
        <v>9.1635338345864668</v>
      </c>
      <c r="Q63" s="34">
        <f>(MAX($J$3:$J$120)/J63)</f>
        <v>11.160714285714286</v>
      </c>
      <c r="R63" s="21">
        <f>P63*Q63</f>
        <v>102.27158297529539</v>
      </c>
      <c r="S63" s="20">
        <f>365*(2000/J63)</f>
        <v>1825</v>
      </c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7.399999999999999" customHeight="1" x14ac:dyDescent="0.3">
      <c r="A64" s="14" t="s">
        <v>64</v>
      </c>
      <c r="B64" s="10">
        <v>1.42</v>
      </c>
      <c r="C64" s="10"/>
      <c r="D64" s="10">
        <v>2</v>
      </c>
      <c r="E64" s="10">
        <v>60</v>
      </c>
      <c r="F64" s="10"/>
      <c r="G64" s="10">
        <v>10</v>
      </c>
      <c r="H64" s="10">
        <f>D64*E64</f>
        <v>120</v>
      </c>
      <c r="I64" s="10">
        <f>C64*D64</f>
        <v>0</v>
      </c>
      <c r="J64" s="28">
        <f>H64/B64</f>
        <v>84.507042253521135</v>
      </c>
      <c r="K64" s="29">
        <f>(G64*D64)/B64</f>
        <v>14.084507042253522</v>
      </c>
      <c r="L64" s="17">
        <f>I64/B64</f>
        <v>0</v>
      </c>
      <c r="M64" s="18">
        <f>E64/G64</f>
        <v>6</v>
      </c>
      <c r="N64" s="19"/>
      <c r="O64" s="19" t="s">
        <v>12</v>
      </c>
      <c r="P64" s="34">
        <f>(MAX($K$3:$K$120)/K64)</f>
        <v>9.5089285714285712</v>
      </c>
      <c r="Q64" s="34">
        <f>(MAX($J$3:$J$120)/J64)</f>
        <v>52.827380952380949</v>
      </c>
      <c r="R64" s="21">
        <f>P64*Q64</f>
        <v>502.33179209183669</v>
      </c>
      <c r="S64" s="20">
        <f>365*(2000/J64)</f>
        <v>8638.3333333333321</v>
      </c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7.399999999999999" customHeight="1" x14ac:dyDescent="0.3">
      <c r="A65" s="14" t="s">
        <v>36</v>
      </c>
      <c r="B65" s="10">
        <v>1.3</v>
      </c>
      <c r="C65" s="10"/>
      <c r="D65" s="10">
        <v>2</v>
      </c>
      <c r="E65" s="10">
        <v>330</v>
      </c>
      <c r="F65" s="10">
        <v>3</v>
      </c>
      <c r="G65" s="10">
        <v>9</v>
      </c>
      <c r="H65" s="10">
        <f>D65*E65</f>
        <v>660</v>
      </c>
      <c r="I65" s="10">
        <f>C65*D65</f>
        <v>0</v>
      </c>
      <c r="J65" s="28">
        <f>H65/B65</f>
        <v>507.69230769230768</v>
      </c>
      <c r="K65" s="29">
        <f>(G65*D65)/B65</f>
        <v>13.846153846153845</v>
      </c>
      <c r="L65" s="17">
        <f>I65/B65</f>
        <v>0</v>
      </c>
      <c r="M65" s="18">
        <f>E65/G65</f>
        <v>36.666666666666664</v>
      </c>
      <c r="N65" s="19"/>
      <c r="O65" s="19" t="s">
        <v>12</v>
      </c>
      <c r="P65" s="34">
        <f>(MAX($K$3:$K$120)/K65)</f>
        <v>9.6726190476190492</v>
      </c>
      <c r="Q65" s="34">
        <f>(MAX($J$3:$J$120)/J65)</f>
        <v>8.7932900432900443</v>
      </c>
      <c r="R65" s="21">
        <f>P65*Q65</f>
        <v>85.054144763966221</v>
      </c>
      <c r="S65" s="20">
        <f>365*(2000/J65)</f>
        <v>1437.878787878788</v>
      </c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7.399999999999999" customHeight="1" x14ac:dyDescent="0.3">
      <c r="A66" s="14" t="s">
        <v>65</v>
      </c>
      <c r="B66" s="10">
        <v>5.98</v>
      </c>
      <c r="C66" s="10"/>
      <c r="D66" s="10">
        <f>453/33</f>
        <v>13.727272727272727</v>
      </c>
      <c r="E66" s="10">
        <v>34</v>
      </c>
      <c r="F66" s="10"/>
      <c r="G66" s="10">
        <v>6</v>
      </c>
      <c r="H66" s="10">
        <f>D66*E66</f>
        <v>466.72727272727269</v>
      </c>
      <c r="I66" s="10">
        <f>C66*D66</f>
        <v>0</v>
      </c>
      <c r="J66" s="28">
        <f>H66/B66</f>
        <v>78.048038917604117</v>
      </c>
      <c r="K66" s="29">
        <f>(G66*D66)/B66</f>
        <v>13.773183338400727</v>
      </c>
      <c r="L66" s="17">
        <f>I66/B66</f>
        <v>0</v>
      </c>
      <c r="M66" s="18">
        <f>E66/G66</f>
        <v>5.666666666666667</v>
      </c>
      <c r="N66" s="19"/>
      <c r="O66" s="19" t="s">
        <v>12</v>
      </c>
      <c r="P66" s="34">
        <f>(MAX($K$3:$K$120)/K66)</f>
        <v>9.7238647114474954</v>
      </c>
      <c r="Q66" s="34">
        <f>(MAX($J$3:$J$120)/J66)</f>
        <v>57.19920418498527</v>
      </c>
      <c r="R66" s="21">
        <f>P66*Q66</f>
        <v>556.19732309725816</v>
      </c>
      <c r="S66" s="20">
        <f>365*(2000/J66)</f>
        <v>9353.2138683287903</v>
      </c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7.399999999999999" customHeight="1" x14ac:dyDescent="0.3">
      <c r="A67" s="14" t="s">
        <v>94</v>
      </c>
      <c r="B67" s="10">
        <v>18.45</v>
      </c>
      <c r="C67" s="10"/>
      <c r="D67" s="10">
        <v>24</v>
      </c>
      <c r="E67" s="10">
        <v>245</v>
      </c>
      <c r="F67" s="10">
        <v>4</v>
      </c>
      <c r="G67" s="10">
        <v>10.5</v>
      </c>
      <c r="H67" s="10">
        <f>D67*E67</f>
        <v>5880</v>
      </c>
      <c r="I67" s="10">
        <f>C67*D67</f>
        <v>0</v>
      </c>
      <c r="J67" s="28">
        <f>H67/B67</f>
        <v>318.69918699186991</v>
      </c>
      <c r="K67" s="29">
        <f>(G67*D67)/B67</f>
        <v>13.658536585365853</v>
      </c>
      <c r="L67" s="17">
        <f>I67/B67</f>
        <v>0</v>
      </c>
      <c r="M67" s="18">
        <f>E67/G67</f>
        <v>23.333333333333332</v>
      </c>
      <c r="N67" s="19"/>
      <c r="O67" s="19" t="s">
        <v>15</v>
      </c>
      <c r="P67" s="34">
        <f>(MAX($K$3:$K$120)/K67)</f>
        <v>9.8054846938775526</v>
      </c>
      <c r="Q67" s="34">
        <f>(MAX($J$3:$J$120)/J67)</f>
        <v>14.007835276967931</v>
      </c>
      <c r="R67" s="21">
        <f>P67*Q67</f>
        <v>137.35361440266709</v>
      </c>
      <c r="S67" s="20">
        <f>365*(2000/J67)</f>
        <v>2290.5612244897961</v>
      </c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7.399999999999999" customHeight="1" x14ac:dyDescent="0.3">
      <c r="A68" s="14" t="s">
        <v>42</v>
      </c>
      <c r="B68" s="10">
        <v>9.99</v>
      </c>
      <c r="C68" s="10"/>
      <c r="D68" s="10">
        <v>18</v>
      </c>
      <c r="E68" s="10">
        <v>200</v>
      </c>
      <c r="F68" s="10">
        <v>2</v>
      </c>
      <c r="G68" s="10">
        <v>7</v>
      </c>
      <c r="H68" s="10">
        <f>D68*E68</f>
        <v>3600</v>
      </c>
      <c r="I68" s="10">
        <f>C68*D68</f>
        <v>0</v>
      </c>
      <c r="J68" s="28">
        <f>H68/B68</f>
        <v>360.36036036036035</v>
      </c>
      <c r="K68" s="29">
        <f>(G68*D68)/B68</f>
        <v>12.612612612612612</v>
      </c>
      <c r="L68" s="17">
        <f>I68/B68</f>
        <v>0</v>
      </c>
      <c r="M68" s="18">
        <f>E68/G68</f>
        <v>28.571428571428573</v>
      </c>
      <c r="N68" s="19"/>
      <c r="O68" s="19" t="s">
        <v>15</v>
      </c>
      <c r="P68" s="34">
        <f>(MAX($K$3:$K$120)/K68)</f>
        <v>10.618622448979593</v>
      </c>
      <c r="Q68" s="34">
        <f>(MAX($J$3:$J$120)/J68)</f>
        <v>12.388392857142859</v>
      </c>
      <c r="R68" s="21">
        <f>P68*Q68</f>
        <v>131.54766649963562</v>
      </c>
      <c r="S68" s="20">
        <f>365*(2000/J68)</f>
        <v>2025.75</v>
      </c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7.399999999999999" customHeight="1" x14ac:dyDescent="0.3">
      <c r="A69" s="14" t="s">
        <v>116</v>
      </c>
      <c r="B69" s="10">
        <v>3.97</v>
      </c>
      <c r="C69" s="10"/>
      <c r="D69" s="10">
        <v>12</v>
      </c>
      <c r="E69" s="10">
        <v>180</v>
      </c>
      <c r="F69" s="10">
        <v>1</v>
      </c>
      <c r="G69" s="10">
        <v>4</v>
      </c>
      <c r="H69" s="10">
        <f>D69*E69</f>
        <v>2160</v>
      </c>
      <c r="I69" s="10">
        <f>C69*D69</f>
        <v>0</v>
      </c>
      <c r="J69" s="28">
        <f>H69/B69</f>
        <v>544.08060453400503</v>
      </c>
      <c r="K69" s="29">
        <f>(G69*D69)/B69</f>
        <v>12.090680100755668</v>
      </c>
      <c r="L69" s="17">
        <f>I69/B69</f>
        <v>0</v>
      </c>
      <c r="M69" s="18">
        <f>E69/G69</f>
        <v>45</v>
      </c>
      <c r="N69" s="19"/>
      <c r="O69" s="19" t="s">
        <v>12</v>
      </c>
      <c r="P69" s="34">
        <f>(MAX($K$3:$K$120)/K69)</f>
        <v>11.077008928571431</v>
      </c>
      <c r="Q69" s="34">
        <f>(MAX($J$3:$J$120)/J69)</f>
        <v>8.2051917989417991</v>
      </c>
      <c r="R69" s="21">
        <f>P69*Q69</f>
        <v>90.888982817519391</v>
      </c>
      <c r="S69" s="20">
        <f>365*(2000/J69)</f>
        <v>1341.712962962963</v>
      </c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7.399999999999999" customHeight="1" x14ac:dyDescent="0.3">
      <c r="A70" s="14" t="s">
        <v>33</v>
      </c>
      <c r="B70" s="10">
        <v>1.25</v>
      </c>
      <c r="C70" s="10"/>
      <c r="D70" s="10">
        <v>5</v>
      </c>
      <c r="E70" s="10">
        <v>150</v>
      </c>
      <c r="F70" s="10"/>
      <c r="G70" s="10">
        <v>3</v>
      </c>
      <c r="H70" s="10">
        <f>D70*E70</f>
        <v>750</v>
      </c>
      <c r="I70" s="10">
        <f>C70*D70</f>
        <v>0</v>
      </c>
      <c r="J70" s="28">
        <f>H70/B70</f>
        <v>600</v>
      </c>
      <c r="K70" s="29">
        <f>(G70*D70)/B70</f>
        <v>12</v>
      </c>
      <c r="L70" s="17">
        <f>I70/B70</f>
        <v>0</v>
      </c>
      <c r="M70" s="18">
        <f>E70/G70</f>
        <v>50</v>
      </c>
      <c r="N70" s="19"/>
      <c r="O70" s="19" t="s">
        <v>12</v>
      </c>
      <c r="P70" s="34">
        <f>(MAX($K$3:$K$120)/K70)</f>
        <v>11.160714285714286</v>
      </c>
      <c r="Q70" s="34">
        <f>(MAX($J$3:$J$120)/J70)</f>
        <v>7.4404761904761907</v>
      </c>
      <c r="R70" s="21">
        <f>P70*Q70</f>
        <v>83.041028911564638</v>
      </c>
      <c r="S70" s="20">
        <f>365*(2000/J70)</f>
        <v>1216.6666666666667</v>
      </c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7.399999999999999" customHeight="1" x14ac:dyDescent="0.3">
      <c r="A71" s="14" t="s">
        <v>49</v>
      </c>
      <c r="B71" s="10">
        <v>9.48</v>
      </c>
      <c r="C71" s="10"/>
      <c r="D71" s="10">
        <v>16</v>
      </c>
      <c r="E71" s="10">
        <v>170</v>
      </c>
      <c r="F71" s="10"/>
      <c r="G71" s="10">
        <v>7</v>
      </c>
      <c r="H71" s="10">
        <f>D71*E71</f>
        <v>2720</v>
      </c>
      <c r="I71" s="10">
        <f>C71*D71</f>
        <v>0</v>
      </c>
      <c r="J71" s="28">
        <f>H71/B71</f>
        <v>286.91983122362871</v>
      </c>
      <c r="K71" s="29">
        <f>(G71*D71)/B71</f>
        <v>11.814345991561181</v>
      </c>
      <c r="L71" s="17">
        <f>I71/B71</f>
        <v>0</v>
      </c>
      <c r="M71" s="18">
        <f>E71/G71</f>
        <v>24.285714285714285</v>
      </c>
      <c r="N71" s="19"/>
      <c r="O71" s="19" t="s">
        <v>12</v>
      </c>
      <c r="P71" s="34">
        <f>(MAX($K$3:$K$120)/K71)</f>
        <v>11.336096938775512</v>
      </c>
      <c r="Q71" s="34">
        <f>(MAX($J$3:$J$120)/J71)</f>
        <v>15.5593487394958</v>
      </c>
      <c r="R71" s="21">
        <f>P71*Q71</f>
        <v>176.38228561513895</v>
      </c>
      <c r="S71" s="20">
        <f>365*(2000/J71)</f>
        <v>2544.2647058823532</v>
      </c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7.399999999999999" customHeight="1" x14ac:dyDescent="0.3">
      <c r="A72" s="14" t="s">
        <v>54</v>
      </c>
      <c r="B72" s="10">
        <v>1.06</v>
      </c>
      <c r="C72" s="10"/>
      <c r="D72" s="10">
        <v>1</v>
      </c>
      <c r="E72" s="10">
        <v>250</v>
      </c>
      <c r="F72" s="10"/>
      <c r="G72" s="10">
        <v>12</v>
      </c>
      <c r="H72" s="10">
        <f>D72*E72</f>
        <v>250</v>
      </c>
      <c r="I72" s="10">
        <f>C72*D72</f>
        <v>0</v>
      </c>
      <c r="J72" s="28">
        <f>H72/B72</f>
        <v>235.84905660377356</v>
      </c>
      <c r="K72" s="29">
        <f>(G72*D72)/B72</f>
        <v>11.320754716981131</v>
      </c>
      <c r="L72" s="17">
        <f>I72/B72</f>
        <v>0</v>
      </c>
      <c r="M72" s="18">
        <f>E72/G72</f>
        <v>20.833333333333332</v>
      </c>
      <c r="N72" s="19"/>
      <c r="O72" s="19" t="s">
        <v>12</v>
      </c>
      <c r="P72" s="34">
        <f>(MAX($K$3:$K$120)/K72)</f>
        <v>11.830357142857146</v>
      </c>
      <c r="Q72" s="34">
        <f>(MAX($J$3:$J$120)/J72)</f>
        <v>18.928571428571431</v>
      </c>
      <c r="R72" s="21">
        <f>P72*Q72</f>
        <v>223.93176020408171</v>
      </c>
      <c r="S72" s="20">
        <f>365*(2000/J72)</f>
        <v>3095.2000000000003</v>
      </c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7.399999999999999" customHeight="1" x14ac:dyDescent="0.3">
      <c r="A73" s="14" t="s">
        <v>120</v>
      </c>
      <c r="B73" s="10">
        <v>2.08</v>
      </c>
      <c r="C73" s="10"/>
      <c r="D73" s="10">
        <v>23</v>
      </c>
      <c r="E73" s="10">
        <v>35</v>
      </c>
      <c r="F73" s="10"/>
      <c r="G73" s="10">
        <v>1</v>
      </c>
      <c r="H73" s="10">
        <f>D73*E73</f>
        <v>805</v>
      </c>
      <c r="I73" s="10">
        <f>C73*D73</f>
        <v>0</v>
      </c>
      <c r="J73" s="28">
        <f>H73/B73</f>
        <v>387.01923076923077</v>
      </c>
      <c r="K73" s="29">
        <f>(G73*D73)/B73</f>
        <v>11.057692307692307</v>
      </c>
      <c r="L73" s="17">
        <f>I73/B73</f>
        <v>0</v>
      </c>
      <c r="M73" s="18">
        <f>E73/G73</f>
        <v>35</v>
      </c>
      <c r="N73" s="19"/>
      <c r="O73" s="19" t="s">
        <v>12</v>
      </c>
      <c r="P73" s="34">
        <f>(MAX($K$3:$K$120)/K73)</f>
        <v>12.111801242236028</v>
      </c>
      <c r="Q73" s="34">
        <f>(MAX($J$3:$J$120)/J73)</f>
        <v>11.535048802129548</v>
      </c>
      <c r="R73" s="21">
        <f>P73*Q73</f>
        <v>139.71021841088589</v>
      </c>
      <c r="S73" s="20">
        <f>365*(2000/J73)</f>
        <v>1886.2111801242236</v>
      </c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7.399999999999999" customHeight="1" x14ac:dyDescent="0.3">
      <c r="A74" s="14" t="s">
        <v>29</v>
      </c>
      <c r="B74" s="10">
        <v>2.74</v>
      </c>
      <c r="C74" s="10"/>
      <c r="D74" s="10">
        <v>15</v>
      </c>
      <c r="E74" s="10">
        <v>130</v>
      </c>
      <c r="F74" s="10"/>
      <c r="G74" s="10">
        <v>2</v>
      </c>
      <c r="H74" s="10">
        <f>D74*E74</f>
        <v>1950</v>
      </c>
      <c r="I74" s="10">
        <f>C74*D74</f>
        <v>0</v>
      </c>
      <c r="J74" s="28">
        <f>H74/B74</f>
        <v>711.67883211678827</v>
      </c>
      <c r="K74" s="29">
        <f>(G74*D74)/B74</f>
        <v>10.948905109489051</v>
      </c>
      <c r="L74" s="17">
        <f>I74/B74</f>
        <v>0</v>
      </c>
      <c r="M74" s="18">
        <f>E74/G74</f>
        <v>65</v>
      </c>
      <c r="N74" s="19"/>
      <c r="O74" s="19" t="s">
        <v>12</v>
      </c>
      <c r="P74" s="34">
        <f>(MAX($K$3:$K$120)/K74)</f>
        <v>12.232142857142859</v>
      </c>
      <c r="Q74" s="34">
        <f>(MAX($J$3:$J$120)/J74)</f>
        <v>6.2728937728937737</v>
      </c>
      <c r="R74" s="21">
        <f>P74*Q74</f>
        <v>76.730932757718492</v>
      </c>
      <c r="S74" s="20">
        <f>365*(2000/J74)</f>
        <v>1025.7435897435898</v>
      </c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7.399999999999999" customHeight="1" x14ac:dyDescent="0.3">
      <c r="A75" s="14" t="s">
        <v>56</v>
      </c>
      <c r="B75" s="10">
        <v>1.24</v>
      </c>
      <c r="C75" s="10"/>
      <c r="D75" s="10">
        <v>13</v>
      </c>
      <c r="E75" s="10">
        <v>20</v>
      </c>
      <c r="F75" s="10"/>
      <c r="G75" s="10">
        <v>1</v>
      </c>
      <c r="H75" s="10">
        <f>D75*E75</f>
        <v>260</v>
      </c>
      <c r="I75" s="10">
        <f>C75*D75</f>
        <v>0</v>
      </c>
      <c r="J75" s="28">
        <f>H75/B75</f>
        <v>209.67741935483872</v>
      </c>
      <c r="K75" s="29">
        <f>(G75*D75)/B75</f>
        <v>10.483870967741936</v>
      </c>
      <c r="L75" s="17">
        <f>I75/B75</f>
        <v>0</v>
      </c>
      <c r="M75" s="18">
        <f>E75/G75</f>
        <v>20</v>
      </c>
      <c r="N75" s="19"/>
      <c r="O75" s="19" t="s">
        <v>12</v>
      </c>
      <c r="P75" s="34">
        <f>(MAX($K$3:$K$120)/K75)</f>
        <v>12.774725274725276</v>
      </c>
      <c r="Q75" s="34">
        <f>(MAX($J$3:$J$120)/J75)</f>
        <v>21.291208791208792</v>
      </c>
      <c r="R75" s="21">
        <f>P75*Q75</f>
        <v>271.98934307450793</v>
      </c>
      <c r="S75" s="20">
        <f>365*(2000/J75)</f>
        <v>3481.5384615384614</v>
      </c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7.399999999999999" customHeight="1" x14ac:dyDescent="0.3">
      <c r="A76" s="14" t="s">
        <v>117</v>
      </c>
      <c r="B76" s="10">
        <v>4.58</v>
      </c>
      <c r="C76" s="10"/>
      <c r="D76" s="10">
        <v>12</v>
      </c>
      <c r="E76" s="10">
        <v>190</v>
      </c>
      <c r="F76" s="10">
        <v>1</v>
      </c>
      <c r="G76" s="10">
        <v>4</v>
      </c>
      <c r="H76" s="10">
        <f>D76*E76</f>
        <v>2280</v>
      </c>
      <c r="I76" s="10">
        <f>C76*D76</f>
        <v>0</v>
      </c>
      <c r="J76" s="28">
        <f>H76/B76</f>
        <v>497.8165938864629</v>
      </c>
      <c r="K76" s="29">
        <f>(G76*D76)/B76</f>
        <v>10.480349344978166</v>
      </c>
      <c r="L76" s="17">
        <f>I76/B76</f>
        <v>0</v>
      </c>
      <c r="M76" s="18">
        <f>E76/G76</f>
        <v>47.5</v>
      </c>
      <c r="N76" s="19"/>
      <c r="O76" s="19" t="s">
        <v>12</v>
      </c>
      <c r="P76" s="34">
        <f>(MAX($K$3:$K$120)/K76)</f>
        <v>12.779017857142859</v>
      </c>
      <c r="Q76" s="34">
        <f>(MAX($J$3:$J$120)/J76)</f>
        <v>8.9677318295739354</v>
      </c>
      <c r="R76" s="21">
        <f>P76*Q76</f>
        <v>114.59880518819372</v>
      </c>
      <c r="S76" s="20">
        <f>365*(2000/J76)</f>
        <v>1466.4035087719296</v>
      </c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7.399999999999999" customHeight="1" x14ac:dyDescent="0.3">
      <c r="A77" s="14" t="s">
        <v>46</v>
      </c>
      <c r="B77" s="10">
        <v>5.99</v>
      </c>
      <c r="C77" s="10"/>
      <c r="D77" s="10">
        <v>62</v>
      </c>
      <c r="E77" s="10">
        <v>30</v>
      </c>
      <c r="F77" s="10">
        <v>1</v>
      </c>
      <c r="G77" s="10">
        <v>1</v>
      </c>
      <c r="H77" s="10">
        <f>D77*E77</f>
        <v>1860</v>
      </c>
      <c r="I77" s="10">
        <f>C77*D77</f>
        <v>0</v>
      </c>
      <c r="J77" s="28">
        <f>H77/B77</f>
        <v>310.51752921535893</v>
      </c>
      <c r="K77" s="29">
        <f>(G77*D77)/B77</f>
        <v>10.350584307178631</v>
      </c>
      <c r="L77" s="17">
        <f>I77/B77</f>
        <v>0</v>
      </c>
      <c r="M77" s="18">
        <f>E77/G77</f>
        <v>30</v>
      </c>
      <c r="N77" s="19"/>
      <c r="O77" s="19" t="s">
        <v>15</v>
      </c>
      <c r="P77" s="34">
        <f>(MAX($K$3:$K$120)/K77)</f>
        <v>12.93922811059908</v>
      </c>
      <c r="Q77" s="34">
        <f>(MAX($J$3:$J$120)/J77)</f>
        <v>14.376920122887865</v>
      </c>
      <c r="R77" s="21">
        <f>P77*Q77</f>
        <v>186.02624899790825</v>
      </c>
      <c r="S77" s="20">
        <f>365*(2000/J77)</f>
        <v>2350.9139784946237</v>
      </c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7.399999999999999" customHeight="1" x14ac:dyDescent="0.3">
      <c r="A78" s="14" t="s">
        <v>58</v>
      </c>
      <c r="B78" s="10">
        <v>5.48</v>
      </c>
      <c r="C78" s="10"/>
      <c r="D78" s="10">
        <v>7</v>
      </c>
      <c r="E78" s="10">
        <v>140</v>
      </c>
      <c r="F78" s="10"/>
      <c r="G78" s="10">
        <v>8</v>
      </c>
      <c r="H78" s="10">
        <f>D78*E78</f>
        <v>980</v>
      </c>
      <c r="I78" s="10">
        <f>C78*D78</f>
        <v>0</v>
      </c>
      <c r="J78" s="28">
        <f>H78/B78</f>
        <v>178.83211678832114</v>
      </c>
      <c r="K78" s="29">
        <f>(G78*D78)/B78</f>
        <v>10.21897810218978</v>
      </c>
      <c r="L78" s="17">
        <f>I78/B78</f>
        <v>0</v>
      </c>
      <c r="M78" s="18">
        <f>E78/G78</f>
        <v>17.5</v>
      </c>
      <c r="N78" s="19"/>
      <c r="O78" s="19" t="s">
        <v>12</v>
      </c>
      <c r="P78" s="34">
        <f>(MAX($K$3:$K$120)/K78)</f>
        <v>13.105867346938778</v>
      </c>
      <c r="Q78" s="34">
        <f>(MAX($J$3:$J$120)/J78)</f>
        <v>24.96355685131196</v>
      </c>
      <c r="R78" s="21">
        <f>P78*Q78</f>
        <v>327.16906460105923</v>
      </c>
      <c r="S78" s="20">
        <f>365*(2000/J78)</f>
        <v>4082.0408163265311</v>
      </c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7.399999999999999" customHeight="1" x14ac:dyDescent="0.3">
      <c r="A79" s="14" t="s">
        <v>135</v>
      </c>
      <c r="B79" s="10">
        <v>7.49</v>
      </c>
      <c r="C79" s="10"/>
      <c r="D79" s="10">
        <v>8</v>
      </c>
      <c r="E79" s="10">
        <v>240</v>
      </c>
      <c r="F79" s="10">
        <v>2</v>
      </c>
      <c r="G79" s="10">
        <v>9</v>
      </c>
      <c r="H79" s="10">
        <f>D79*E79</f>
        <v>1920</v>
      </c>
      <c r="I79" s="10">
        <f>C79*D79</f>
        <v>0</v>
      </c>
      <c r="J79" s="28">
        <f>H79/B79</f>
        <v>256.34178905206943</v>
      </c>
      <c r="K79" s="29">
        <f>(G79*D79)/B79</f>
        <v>9.6128170894526033</v>
      </c>
      <c r="L79" s="17">
        <f>I79/B79</f>
        <v>0</v>
      </c>
      <c r="M79" s="18">
        <f>E79/G79</f>
        <v>26.666666666666668</v>
      </c>
      <c r="N79" s="19"/>
      <c r="O79" s="19" t="s">
        <v>15</v>
      </c>
      <c r="P79" s="34">
        <f>(MAX($K$3:$K$120)/K79)</f>
        <v>13.932291666666668</v>
      </c>
      <c r="Q79" s="34">
        <f>(MAX($J$3:$J$120)/J79)</f>
        <v>17.415364583333336</v>
      </c>
      <c r="R79" s="21">
        <f>P79*Q79</f>
        <v>242.63593885633685</v>
      </c>
      <c r="S79" s="20">
        <f>365*(2000/J79)</f>
        <v>2847.7604166666665</v>
      </c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7.399999999999999" customHeight="1" x14ac:dyDescent="0.3">
      <c r="A80" s="14" t="s">
        <v>96</v>
      </c>
      <c r="B80" s="10">
        <f>0.99*1.06</f>
        <v>1.0494000000000001</v>
      </c>
      <c r="C80" s="10"/>
      <c r="D80" s="10">
        <v>1</v>
      </c>
      <c r="E80" s="10">
        <v>290</v>
      </c>
      <c r="F80" s="10"/>
      <c r="G80" s="10">
        <v>10</v>
      </c>
      <c r="H80" s="10">
        <f>D80*E80</f>
        <v>290</v>
      </c>
      <c r="I80" s="10">
        <f>C80*D80</f>
        <v>0</v>
      </c>
      <c r="J80" s="28">
        <f>H80/B80</f>
        <v>276.34838955593671</v>
      </c>
      <c r="K80" s="29">
        <f>(G80*D80)/B80</f>
        <v>9.5292548122736793</v>
      </c>
      <c r="L80" s="17">
        <f>I80/B80</f>
        <v>0</v>
      </c>
      <c r="M80" s="18">
        <f>E80/G80</f>
        <v>29</v>
      </c>
      <c r="N80" s="19"/>
      <c r="O80" s="19" t="s">
        <v>127</v>
      </c>
      <c r="P80" s="34">
        <f>(MAX($K$3:$K$120)/K80)</f>
        <v>14.054464285714289</v>
      </c>
      <c r="Q80" s="34">
        <f>(MAX($J$3:$J$120)/J80)</f>
        <v>16.15455665024631</v>
      </c>
      <c r="R80" s="21">
        <f>P80*Q80</f>
        <v>227.04363949243501</v>
      </c>
      <c r="S80" s="20">
        <f>365*(2000/J80)</f>
        <v>2641.593103448276</v>
      </c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7.399999999999999" customHeight="1" x14ac:dyDescent="0.3">
      <c r="A81" s="14" t="s">
        <v>88</v>
      </c>
      <c r="B81" s="10">
        <v>8.98</v>
      </c>
      <c r="C81" s="10"/>
      <c r="D81" s="10">
        <v>28</v>
      </c>
      <c r="E81" s="10">
        <v>200</v>
      </c>
      <c r="F81" s="10">
        <v>1</v>
      </c>
      <c r="G81" s="10">
        <v>3</v>
      </c>
      <c r="H81" s="10">
        <f>D81*E81</f>
        <v>5600</v>
      </c>
      <c r="I81" s="10">
        <f>C81*D81</f>
        <v>0</v>
      </c>
      <c r="J81" s="28">
        <f>H81/B81</f>
        <v>623.60801781737189</v>
      </c>
      <c r="K81" s="29">
        <f>(G81*D81)/B81</f>
        <v>9.3541202672605781</v>
      </c>
      <c r="L81" s="17">
        <f>I81/B81</f>
        <v>0</v>
      </c>
      <c r="M81" s="18">
        <f>E81/G81</f>
        <v>66.666666666666671</v>
      </c>
      <c r="N81" s="19"/>
      <c r="O81" s="19" t="s">
        <v>12</v>
      </c>
      <c r="P81" s="34">
        <f>(MAX($K$3:$K$120)/K81)</f>
        <v>14.317602040816329</v>
      </c>
      <c r="Q81" s="34">
        <f>(MAX($J$3:$J$120)/J81)</f>
        <v>7.1588010204081645</v>
      </c>
      <c r="R81" s="21">
        <f>P81*Q81</f>
        <v>102.49686409959395</v>
      </c>
      <c r="S81" s="20">
        <f>365*(2000/J81)</f>
        <v>1170.6071428571429</v>
      </c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7.399999999999999" customHeight="1" x14ac:dyDescent="0.3">
      <c r="A82" s="14" t="s">
        <v>121</v>
      </c>
      <c r="B82" s="10">
        <v>2</v>
      </c>
      <c r="C82" s="10"/>
      <c r="D82" s="10">
        <v>9</v>
      </c>
      <c r="E82" s="10">
        <v>70</v>
      </c>
      <c r="F82" s="10">
        <v>2</v>
      </c>
      <c r="G82" s="10">
        <v>2</v>
      </c>
      <c r="H82" s="10">
        <f>D82*E82</f>
        <v>630</v>
      </c>
      <c r="I82" s="10">
        <f>C82*D82</f>
        <v>0</v>
      </c>
      <c r="J82" s="28">
        <f>H82/B82</f>
        <v>315</v>
      </c>
      <c r="K82" s="29">
        <f>(G82*D82)/B82</f>
        <v>9</v>
      </c>
      <c r="L82" s="17">
        <f>I82/B82</f>
        <v>0</v>
      </c>
      <c r="M82" s="18">
        <f>E82/G82</f>
        <v>35</v>
      </c>
      <c r="N82" s="19"/>
      <c r="O82" s="19" t="s">
        <v>12</v>
      </c>
      <c r="P82" s="34">
        <f>(MAX($K$3:$K$120)/K82)</f>
        <v>14.880952380952383</v>
      </c>
      <c r="Q82" s="34">
        <f>(MAX($J$3:$J$120)/J82)</f>
        <v>14.172335600907031</v>
      </c>
      <c r="R82" s="21">
        <f>P82*Q82</f>
        <v>210.89785120397372</v>
      </c>
      <c r="S82" s="20">
        <f>365*(2000/J82)</f>
        <v>2317.4603174603171</v>
      </c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7.399999999999999" customHeight="1" x14ac:dyDescent="0.3">
      <c r="A83" s="14" t="s">
        <v>38</v>
      </c>
      <c r="B83" s="10">
        <v>1.98</v>
      </c>
      <c r="C83" s="10"/>
      <c r="D83" s="10">
        <v>8</v>
      </c>
      <c r="E83" s="10">
        <v>100</v>
      </c>
      <c r="F83" s="10"/>
      <c r="G83" s="10">
        <v>2</v>
      </c>
      <c r="H83" s="10">
        <f>D83*E83</f>
        <v>800</v>
      </c>
      <c r="I83" s="10">
        <f>C83*D83</f>
        <v>0</v>
      </c>
      <c r="J83" s="28">
        <f>H83/B83</f>
        <v>404.04040404040404</v>
      </c>
      <c r="K83" s="29">
        <f>(G83*D83)/B83</f>
        <v>8.0808080808080813</v>
      </c>
      <c r="L83" s="17">
        <f>I83/B83</f>
        <v>0</v>
      </c>
      <c r="M83" s="18">
        <f>E83/G83</f>
        <v>50</v>
      </c>
      <c r="N83" s="19"/>
      <c r="O83" s="19" t="s">
        <v>12</v>
      </c>
      <c r="P83" s="34">
        <f>(MAX($K$3:$K$120)/K83)</f>
        <v>16.573660714285715</v>
      </c>
      <c r="Q83" s="34">
        <f>(MAX($J$3:$J$120)/J83)</f>
        <v>11.049107142857144</v>
      </c>
      <c r="R83" s="21">
        <f>P83*Q83</f>
        <v>183.12415298150515</v>
      </c>
      <c r="S83" s="20">
        <f>365*(2000/J83)</f>
        <v>1806.75</v>
      </c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7.399999999999999" customHeight="1" x14ac:dyDescent="0.3">
      <c r="A84" s="14" t="s">
        <v>92</v>
      </c>
      <c r="B84" s="10">
        <v>12.99</v>
      </c>
      <c r="C84" s="10"/>
      <c r="D84" s="10">
        <f>16*3</f>
        <v>48</v>
      </c>
      <c r="E84" s="10">
        <v>120</v>
      </c>
      <c r="F84" s="10">
        <v>3</v>
      </c>
      <c r="G84" s="10">
        <v>2</v>
      </c>
      <c r="H84" s="10">
        <f>D84*E84</f>
        <v>5760</v>
      </c>
      <c r="I84" s="10">
        <f>C84*D84</f>
        <v>0</v>
      </c>
      <c r="J84" s="28">
        <f>H84/B84</f>
        <v>443.41801385681293</v>
      </c>
      <c r="K84" s="29">
        <f>(G84*D84)/B84</f>
        <v>7.3903002309468819</v>
      </c>
      <c r="L84" s="17">
        <f>I84/B84</f>
        <v>0</v>
      </c>
      <c r="M84" s="18">
        <f>E84/G84</f>
        <v>60</v>
      </c>
      <c r="N84" s="19"/>
      <c r="O84" s="19" t="s">
        <v>12</v>
      </c>
      <c r="P84" s="34">
        <f>(MAX($K$3:$K$120)/K84)</f>
        <v>18.122209821428573</v>
      </c>
      <c r="Q84" s="34">
        <f>(MAX($J$3:$J$120)/J84)</f>
        <v>10.067894345238097</v>
      </c>
      <c r="R84" s="21">
        <f>P84*Q84</f>
        <v>182.45249378437902</v>
      </c>
      <c r="S84" s="20">
        <f>365*(2000/J84)</f>
        <v>1646.3020833333335</v>
      </c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7.399999999999999" customHeight="1" x14ac:dyDescent="0.3">
      <c r="A85" s="14" t="s">
        <v>114</v>
      </c>
      <c r="B85" s="10">
        <v>3.68</v>
      </c>
      <c r="C85" s="10"/>
      <c r="D85" s="10">
        <v>12</v>
      </c>
      <c r="E85" s="10">
        <v>200</v>
      </c>
      <c r="F85" s="10"/>
      <c r="G85" s="10">
        <v>2</v>
      </c>
      <c r="H85" s="10">
        <f>D85*E85</f>
        <v>2400</v>
      </c>
      <c r="I85" s="10">
        <f>C85*D85</f>
        <v>0</v>
      </c>
      <c r="J85" s="28">
        <f>H85/B85</f>
        <v>652.17391304347825</v>
      </c>
      <c r="K85" s="29">
        <f>(G85*D85)/B85</f>
        <v>6.5217391304347823</v>
      </c>
      <c r="L85" s="17">
        <f>I85/B85</f>
        <v>0</v>
      </c>
      <c r="M85" s="18">
        <f>E85/G85</f>
        <v>100</v>
      </c>
      <c r="N85" s="19"/>
      <c r="O85" s="19" t="s">
        <v>12</v>
      </c>
      <c r="P85" s="34">
        <f>(MAX($K$3:$K$120)/K85)</f>
        <v>20.535714285714288</v>
      </c>
      <c r="Q85" s="34">
        <f>(MAX($J$3:$J$120)/J85)</f>
        <v>6.8452380952380958</v>
      </c>
      <c r="R85" s="21">
        <f>P85*Q85</f>
        <v>140.57185374149662</v>
      </c>
      <c r="S85" s="20">
        <f>365*(2000/J85)</f>
        <v>1119.3333333333335</v>
      </c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7.399999999999999" customHeight="1" x14ac:dyDescent="0.3">
      <c r="A86" s="14" t="s">
        <v>57</v>
      </c>
      <c r="B86" s="10">
        <v>0.88</v>
      </c>
      <c r="C86" s="10"/>
      <c r="D86" s="10">
        <f>453/160</f>
        <v>2.8312499999999998</v>
      </c>
      <c r="E86" s="10">
        <v>64</v>
      </c>
      <c r="F86" s="10"/>
      <c r="G86" s="10">
        <v>2</v>
      </c>
      <c r="H86" s="10">
        <f>D86*E86</f>
        <v>181.2</v>
      </c>
      <c r="I86" s="10">
        <f>C86*D86</f>
        <v>0</v>
      </c>
      <c r="J86" s="28">
        <f>H86/B86</f>
        <v>205.90909090909091</v>
      </c>
      <c r="K86" s="29">
        <f>(G86*D86)/B86</f>
        <v>6.4346590909090908</v>
      </c>
      <c r="L86" s="17">
        <f>I86/B86</f>
        <v>0</v>
      </c>
      <c r="M86" s="18">
        <f>E86/G86</f>
        <v>32</v>
      </c>
      <c r="N86" s="19"/>
      <c r="O86" s="19" t="s">
        <v>12</v>
      </c>
      <c r="P86" s="34">
        <f>(MAX($K$3:$K$120)/K86)</f>
        <v>20.813623462630087</v>
      </c>
      <c r="Q86" s="34">
        <f>(MAX($J$3:$J$120)/J86)</f>
        <v>21.680857773573006</v>
      </c>
      <c r="R86" s="21">
        <f>P86*Q86</f>
        <v>451.257210045985</v>
      </c>
      <c r="S86" s="20">
        <f>365*(2000/J86)</f>
        <v>3545.2538631346579</v>
      </c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7.399999999999999" customHeight="1" x14ac:dyDescent="0.3">
      <c r="A87" s="14" t="s">
        <v>123</v>
      </c>
      <c r="B87" s="10">
        <v>5</v>
      </c>
      <c r="C87" s="10"/>
      <c r="D87" s="10">
        <v>1</v>
      </c>
      <c r="E87" s="10">
        <v>690</v>
      </c>
      <c r="F87" s="10"/>
      <c r="G87" s="10">
        <v>31</v>
      </c>
      <c r="H87" s="10">
        <f>D87*E87</f>
        <v>690</v>
      </c>
      <c r="I87" s="10">
        <f>C87*D87</f>
        <v>0</v>
      </c>
      <c r="J87" s="28">
        <f>H87/B87</f>
        <v>138</v>
      </c>
      <c r="K87" s="29">
        <f>(G87*D87)/B87</f>
        <v>6.2</v>
      </c>
      <c r="L87" s="17">
        <f>I87/B87</f>
        <v>0</v>
      </c>
      <c r="M87" s="18">
        <f>E87/G87</f>
        <v>22.258064516129032</v>
      </c>
      <c r="N87" s="19"/>
      <c r="O87" s="19" t="s">
        <v>126</v>
      </c>
      <c r="P87" s="34">
        <f>(MAX($K$3:$K$120)/K87)</f>
        <v>21.601382488479263</v>
      </c>
      <c r="Q87" s="34">
        <f>(MAX($J$3:$J$120)/J87)</f>
        <v>32.349896480331267</v>
      </c>
      <c r="R87" s="21">
        <f>P87*Q87</f>
        <v>698.80248733434485</v>
      </c>
      <c r="S87" s="20">
        <f>365*(2000/J87)</f>
        <v>5289.855072463768</v>
      </c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7.399999999999999" customHeight="1" x14ac:dyDescent="0.3">
      <c r="A88" s="14" t="s">
        <v>60</v>
      </c>
      <c r="B88" s="10">
        <v>1.25</v>
      </c>
      <c r="C88" s="10"/>
      <c r="D88" s="10">
        <v>2.5</v>
      </c>
      <c r="E88" s="10">
        <v>70</v>
      </c>
      <c r="F88" s="10">
        <v>0</v>
      </c>
      <c r="G88" s="10">
        <v>3</v>
      </c>
      <c r="H88" s="10">
        <f>D88*E88</f>
        <v>175</v>
      </c>
      <c r="I88" s="10">
        <f>C88*D88</f>
        <v>0</v>
      </c>
      <c r="J88" s="28">
        <f>H88/B88</f>
        <v>140</v>
      </c>
      <c r="K88" s="29">
        <f>(G88*D88)/B88</f>
        <v>6</v>
      </c>
      <c r="L88" s="17">
        <f>I88/B88</f>
        <v>0</v>
      </c>
      <c r="M88" s="18">
        <f>E88/G88</f>
        <v>23.333333333333332</v>
      </c>
      <c r="N88" s="19"/>
      <c r="O88" s="19" t="s">
        <v>12</v>
      </c>
      <c r="P88" s="34">
        <f>(MAX($K$3:$K$120)/K88)</f>
        <v>22.321428571428573</v>
      </c>
      <c r="Q88" s="34">
        <f>(MAX($J$3:$J$120)/J88)</f>
        <v>31.887755102040821</v>
      </c>
      <c r="R88" s="21">
        <f>P88*Q88</f>
        <v>711.78024781341117</v>
      </c>
      <c r="S88" s="20">
        <f>365*(2000/J88)</f>
        <v>5214.2857142857147</v>
      </c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7.399999999999999" customHeight="1" x14ac:dyDescent="0.3">
      <c r="A89" s="14" t="s">
        <v>42</v>
      </c>
      <c r="B89" s="10">
        <v>7.97</v>
      </c>
      <c r="C89" s="10"/>
      <c r="D89" s="10">
        <v>10</v>
      </c>
      <c r="E89" s="10">
        <v>200</v>
      </c>
      <c r="F89" s="10">
        <v>2</v>
      </c>
      <c r="G89" s="10">
        <v>4</v>
      </c>
      <c r="H89" s="10">
        <f>D89*E89</f>
        <v>2000</v>
      </c>
      <c r="I89" s="10">
        <f>C89*D89</f>
        <v>0</v>
      </c>
      <c r="J89" s="28">
        <f>H89/B89</f>
        <v>250.94102885821832</v>
      </c>
      <c r="K89" s="29">
        <f>(G89*D89)/B89</f>
        <v>5.0188205771643668</v>
      </c>
      <c r="L89" s="17">
        <f>I89/B89</f>
        <v>0</v>
      </c>
      <c r="M89" s="18">
        <f>E89/G89</f>
        <v>50</v>
      </c>
      <c r="N89" s="19"/>
      <c r="O89" s="19" t="s">
        <v>12</v>
      </c>
      <c r="P89" s="34">
        <f>(MAX($K$3:$K$120)/K89)</f>
        <v>26.685267857142858</v>
      </c>
      <c r="Q89" s="34">
        <f>(MAX($J$3:$J$120)/J89)</f>
        <v>17.790178571428573</v>
      </c>
      <c r="R89" s="21">
        <f>P89*Q89</f>
        <v>474.73568040497452</v>
      </c>
      <c r="S89" s="20">
        <f>365*(2000/J89)</f>
        <v>2909.0499999999997</v>
      </c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7.399999999999999" customHeight="1" x14ac:dyDescent="0.3">
      <c r="A90" s="14" t="s">
        <v>91</v>
      </c>
      <c r="B90" s="10">
        <v>1.68</v>
      </c>
      <c r="C90" s="10"/>
      <c r="D90" s="10">
        <v>8</v>
      </c>
      <c r="E90" s="10">
        <v>100</v>
      </c>
      <c r="F90" s="10"/>
      <c r="G90" s="10">
        <v>1</v>
      </c>
      <c r="H90" s="10">
        <f>D90*E90</f>
        <v>800</v>
      </c>
      <c r="I90" s="10">
        <f>C90*D90</f>
        <v>0</v>
      </c>
      <c r="J90" s="28">
        <f>H90/B90</f>
        <v>476.1904761904762</v>
      </c>
      <c r="K90" s="29">
        <f>(G90*D90)/B90</f>
        <v>4.7619047619047619</v>
      </c>
      <c r="L90" s="17">
        <f>I90/B90</f>
        <v>0</v>
      </c>
      <c r="M90" s="18">
        <f>E90/G90</f>
        <v>100</v>
      </c>
      <c r="N90" s="19"/>
      <c r="O90" s="19" t="s">
        <v>12</v>
      </c>
      <c r="P90" s="34">
        <f>(MAX($K$3:$K$120)/K90)</f>
        <v>28.125000000000004</v>
      </c>
      <c r="Q90" s="34">
        <f>(MAX($J$3:$J$120)/J90)</f>
        <v>9.375</v>
      </c>
      <c r="R90" s="21">
        <f>P90*Q90</f>
        <v>263.67187500000006</v>
      </c>
      <c r="S90" s="20">
        <f>365*(2000/J90)</f>
        <v>1533</v>
      </c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7.399999999999999" customHeight="1" x14ac:dyDescent="0.3">
      <c r="A91" s="14" t="s">
        <v>93</v>
      </c>
      <c r="B91" s="10">
        <v>3.94</v>
      </c>
      <c r="C91" s="10"/>
      <c r="D91" s="10">
        <v>6</v>
      </c>
      <c r="E91" s="10">
        <v>210</v>
      </c>
      <c r="F91" s="10"/>
      <c r="G91" s="10">
        <v>3</v>
      </c>
      <c r="H91" s="10">
        <f>D91*E91</f>
        <v>1260</v>
      </c>
      <c r="I91" s="10">
        <f>C91*D91</f>
        <v>0</v>
      </c>
      <c r="J91" s="28">
        <f>H91/B91</f>
        <v>319.79695431472084</v>
      </c>
      <c r="K91" s="29">
        <f>(G91*D91)/B91</f>
        <v>4.5685279187817258</v>
      </c>
      <c r="L91" s="17">
        <f>I91/B91</f>
        <v>0</v>
      </c>
      <c r="M91" s="18">
        <f>E91/G91</f>
        <v>70</v>
      </c>
      <c r="N91" s="19"/>
      <c r="O91" s="19" t="s">
        <v>12</v>
      </c>
      <c r="P91" s="34">
        <f>(MAX($K$3:$K$120)/K91)</f>
        <v>29.315476190476193</v>
      </c>
      <c r="Q91" s="34">
        <f>(MAX($J$3:$J$120)/J91)</f>
        <v>13.959750566893424</v>
      </c>
      <c r="R91" s="21">
        <f>P91*Q91</f>
        <v>409.23673536875071</v>
      </c>
      <c r="S91" s="20">
        <f>365*(2000/J91)</f>
        <v>2282.6984126984125</v>
      </c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7.399999999999999" customHeight="1" x14ac:dyDescent="0.3">
      <c r="A92" s="14" t="s">
        <v>102</v>
      </c>
      <c r="B92" s="10">
        <v>5.99</v>
      </c>
      <c r="C92" s="10"/>
      <c r="D92" s="10">
        <v>26</v>
      </c>
      <c r="E92" s="10">
        <v>15</v>
      </c>
      <c r="F92" s="10">
        <v>1</v>
      </c>
      <c r="G92" s="10">
        <v>1</v>
      </c>
      <c r="H92" s="10">
        <f>D92*E92</f>
        <v>390</v>
      </c>
      <c r="I92" s="10">
        <f>C92*D92</f>
        <v>0</v>
      </c>
      <c r="J92" s="28">
        <f>H92/B92</f>
        <v>65.108514190317194</v>
      </c>
      <c r="K92" s="29">
        <f>(G92*D92)/B92</f>
        <v>4.3405676126878125</v>
      </c>
      <c r="L92" s="17">
        <f>I92/B92</f>
        <v>0</v>
      </c>
      <c r="M92" s="18">
        <f>E92/G92</f>
        <v>15</v>
      </c>
      <c r="N92" s="19"/>
      <c r="O92" s="19" t="s">
        <v>15</v>
      </c>
      <c r="P92" s="34">
        <f>(MAX($K$3:$K$120)/K92)</f>
        <v>30.855082417582423</v>
      </c>
      <c r="Q92" s="34">
        <f>(MAX($J$3:$J$120)/J92)</f>
        <v>68.566849816849825</v>
      </c>
      <c r="R92" s="21">
        <f>P92*Q92</f>
        <v>2115.6358022128975</v>
      </c>
      <c r="S92" s="20">
        <f>365*(2000/J92)</f>
        <v>11212.051282051283</v>
      </c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7.399999999999999" customHeight="1" x14ac:dyDescent="0.3">
      <c r="A93" s="14" t="s">
        <v>122</v>
      </c>
      <c r="B93" s="10">
        <v>11.99</v>
      </c>
      <c r="C93" s="10"/>
      <c r="D93" s="10">
        <v>9</v>
      </c>
      <c r="E93" s="10">
        <v>210</v>
      </c>
      <c r="F93" s="10">
        <v>2</v>
      </c>
      <c r="G93" s="10">
        <v>5</v>
      </c>
      <c r="H93" s="10">
        <f>D93*E93</f>
        <v>1890</v>
      </c>
      <c r="I93" s="10">
        <f>C93*D93</f>
        <v>0</v>
      </c>
      <c r="J93" s="28">
        <f>H93/B93</f>
        <v>157.63135946622185</v>
      </c>
      <c r="K93" s="29">
        <f>(G93*D93)/B93</f>
        <v>3.7531276063386154</v>
      </c>
      <c r="L93" s="17">
        <f>I93/B93</f>
        <v>0</v>
      </c>
      <c r="M93" s="18">
        <f>E93/G93</f>
        <v>42</v>
      </c>
      <c r="N93" s="19"/>
      <c r="O93" s="19" t="s">
        <v>15</v>
      </c>
      <c r="P93" s="34">
        <f>(MAX($K$3:$K$120)/K93)</f>
        <v>35.684523809523817</v>
      </c>
      <c r="Q93" s="34">
        <f>(MAX($J$3:$J$120)/J93)</f>
        <v>28.321050642479218</v>
      </c>
      <c r="R93" s="21">
        <f>P93*Q93</f>
        <v>1010.6232059622795</v>
      </c>
      <c r="S93" s="20">
        <f>365*(2000/J93)</f>
        <v>4631.0582010582011</v>
      </c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7.399999999999999" customHeight="1" x14ac:dyDescent="0.3">
      <c r="A94" s="14" t="s">
        <v>47</v>
      </c>
      <c r="B94" s="10">
        <v>1.34</v>
      </c>
      <c r="C94" s="10"/>
      <c r="D94" s="10">
        <v>4</v>
      </c>
      <c r="E94" s="10">
        <v>100</v>
      </c>
      <c r="F94" s="10"/>
      <c r="G94" s="10">
        <v>1</v>
      </c>
      <c r="H94" s="10">
        <f>D94*E94</f>
        <v>400</v>
      </c>
      <c r="I94" s="10">
        <f>C94*D94</f>
        <v>0</v>
      </c>
      <c r="J94" s="28">
        <f>H94/B94</f>
        <v>298.50746268656712</v>
      </c>
      <c r="K94" s="29">
        <f>(G94*D94)/B94</f>
        <v>2.9850746268656714</v>
      </c>
      <c r="L94" s="17">
        <f>I94/B94</f>
        <v>0</v>
      </c>
      <c r="M94" s="18">
        <f>E94/G94</f>
        <v>100</v>
      </c>
      <c r="N94" s="19"/>
      <c r="O94" s="19" t="s">
        <v>12</v>
      </c>
      <c r="P94" s="34">
        <f>(MAX($K$3:$K$120)/K94)</f>
        <v>44.866071428571438</v>
      </c>
      <c r="Q94" s="34">
        <f>(MAX($J$3:$J$120)/J94)</f>
        <v>14.955357142857146</v>
      </c>
      <c r="R94" s="21">
        <f>P94*Q94</f>
        <v>670.9881218112248</v>
      </c>
      <c r="S94" s="20">
        <f>365*(2000/J94)</f>
        <v>2445.5000000000005</v>
      </c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7.399999999999999" customHeight="1" x14ac:dyDescent="0.3">
      <c r="A95" s="14" t="s">
        <v>124</v>
      </c>
      <c r="B95" s="10">
        <v>8.4700000000000006</v>
      </c>
      <c r="C95" s="10"/>
      <c r="D95" s="10">
        <v>13</v>
      </c>
      <c r="E95" s="10">
        <v>70</v>
      </c>
      <c r="F95" s="10">
        <v>2</v>
      </c>
      <c r="G95" s="10">
        <v>1</v>
      </c>
      <c r="H95" s="10">
        <f>D95*E95</f>
        <v>910</v>
      </c>
      <c r="I95" s="10">
        <f>C95*D95</f>
        <v>0</v>
      </c>
      <c r="J95" s="28">
        <f>H95/B95</f>
        <v>107.43801652892562</v>
      </c>
      <c r="K95" s="29">
        <f>(G95*D95)/B95</f>
        <v>1.5348288075560801</v>
      </c>
      <c r="L95" s="17">
        <f>I95/B95</f>
        <v>0</v>
      </c>
      <c r="M95" s="18">
        <f>E95/G95</f>
        <v>70</v>
      </c>
      <c r="N95" s="19"/>
      <c r="O95" s="19" t="s">
        <v>12</v>
      </c>
      <c r="P95" s="34">
        <f>(MAX($K$3:$K$120)/K95)</f>
        <v>87.259615384615401</v>
      </c>
      <c r="Q95" s="34">
        <f>(MAX($J$3:$J$120)/J95)</f>
        <v>41.55219780219781</v>
      </c>
      <c r="R95" s="21">
        <f>P95*Q95</f>
        <v>3625.8287986052424</v>
      </c>
      <c r="S95" s="20">
        <f>365*(2000/J95)</f>
        <v>6794.6153846153848</v>
      </c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7.399999999999999" customHeight="1" x14ac:dyDescent="0.3">
      <c r="A96" s="14" t="s">
        <v>103</v>
      </c>
      <c r="B96" s="10">
        <v>6.98</v>
      </c>
      <c r="C96" s="10"/>
      <c r="D96" s="10">
        <v>5</v>
      </c>
      <c r="E96" s="10">
        <v>80</v>
      </c>
      <c r="F96" s="10">
        <v>9</v>
      </c>
      <c r="G96" s="10">
        <v>2</v>
      </c>
      <c r="H96" s="10">
        <f>D96*E96</f>
        <v>400</v>
      </c>
      <c r="I96" s="10">
        <f>C96*D96</f>
        <v>0</v>
      </c>
      <c r="J96" s="28">
        <f>H96/B96</f>
        <v>57.306590257879655</v>
      </c>
      <c r="K96" s="29">
        <f>(G96*D96)/B96</f>
        <v>1.4326647564469912</v>
      </c>
      <c r="L96" s="17">
        <f>I96/B96</f>
        <v>0</v>
      </c>
      <c r="M96" s="18">
        <f>E96/G96</f>
        <v>40</v>
      </c>
      <c r="N96" s="19"/>
      <c r="O96" s="19" t="s">
        <v>12</v>
      </c>
      <c r="P96" s="34">
        <f>(MAX($K$3:$K$120)/K96)</f>
        <v>93.482142857142875</v>
      </c>
      <c r="Q96" s="34">
        <f>(MAX($J$3:$J$120)/J96)</f>
        <v>77.901785714285722</v>
      </c>
      <c r="R96" s="21">
        <f>P96*Q96</f>
        <v>7282.4258609693898</v>
      </c>
      <c r="S96" s="20">
        <f>365*(2000/J96)</f>
        <v>12738.5</v>
      </c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7.399999999999999" customHeight="1" x14ac:dyDescent="0.3">
      <c r="A97" s="14" t="s">
        <v>66</v>
      </c>
      <c r="B97" s="10">
        <v>11.48</v>
      </c>
      <c r="C97" s="10"/>
      <c r="D97" s="10">
        <v>10</v>
      </c>
      <c r="E97" s="10">
        <v>80</v>
      </c>
      <c r="F97" s="10">
        <v>4</v>
      </c>
      <c r="G97" s="10">
        <v>1</v>
      </c>
      <c r="H97" s="10">
        <f>D97*E97</f>
        <v>800</v>
      </c>
      <c r="I97" s="10">
        <f>C97*D97</f>
        <v>0</v>
      </c>
      <c r="J97" s="28">
        <f>H97/B97</f>
        <v>69.686411149825787</v>
      </c>
      <c r="K97" s="29">
        <f>(G97*D97)/B97</f>
        <v>0.87108013937282225</v>
      </c>
      <c r="L97" s="17">
        <f>I97/B97</f>
        <v>0</v>
      </c>
      <c r="M97" s="18">
        <f>E97/G97</f>
        <v>80</v>
      </c>
      <c r="N97" s="19"/>
      <c r="O97" s="19" t="s">
        <v>12</v>
      </c>
      <c r="P97" s="34">
        <f>(MAX($K$3:$K$120)/K97)</f>
        <v>153.75000000000003</v>
      </c>
      <c r="Q97" s="34">
        <f>(MAX($J$3:$J$120)/J97)</f>
        <v>64.0625</v>
      </c>
      <c r="R97" s="21">
        <f>P97*Q97</f>
        <v>9849.6093750000018</v>
      </c>
      <c r="S97" s="20">
        <f>365*(2000/J97)</f>
        <v>10475.5</v>
      </c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7.399999999999999" customHeight="1" x14ac:dyDescent="0.3">
      <c r="A98" s="14" t="s">
        <v>67</v>
      </c>
      <c r="B98" s="10">
        <v>4.9800000000000004</v>
      </c>
      <c r="C98" s="10"/>
      <c r="D98" s="10">
        <v>1</v>
      </c>
      <c r="E98" s="10">
        <v>65</v>
      </c>
      <c r="F98" s="10"/>
      <c r="G98" s="10">
        <v>1.5</v>
      </c>
      <c r="H98" s="10">
        <f>D98*E98</f>
        <v>65</v>
      </c>
      <c r="I98" s="10">
        <f>C98*D98</f>
        <v>0</v>
      </c>
      <c r="J98" s="28">
        <f>H98/B98</f>
        <v>13.052208835341364</v>
      </c>
      <c r="K98" s="29">
        <f>(G98*D98)/B98</f>
        <v>0.3012048192771084</v>
      </c>
      <c r="L98" s="17">
        <f>I98/B98</f>
        <v>0</v>
      </c>
      <c r="M98" s="18">
        <f>E98/G98</f>
        <v>43.333333333333336</v>
      </c>
      <c r="N98" s="19"/>
      <c r="O98" s="19" t="s">
        <v>12</v>
      </c>
      <c r="P98" s="34">
        <f>(MAX($K$3:$K$120)/K98)</f>
        <v>444.64285714285722</v>
      </c>
      <c r="Q98" s="34">
        <f>(MAX($J$3:$J$120)/J98)</f>
        <v>342.03296703296706</v>
      </c>
      <c r="R98" s="21">
        <f>P98*Q98</f>
        <v>152082.51569858717</v>
      </c>
      <c r="S98" s="20">
        <f>365*(2000/J98)</f>
        <v>55929.23076923078</v>
      </c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7.399999999999999" customHeight="1" x14ac:dyDescent="0.3">
      <c r="A99" s="14" t="s">
        <v>108</v>
      </c>
      <c r="B99" s="10">
        <v>2.98</v>
      </c>
      <c r="C99" s="10"/>
      <c r="D99" s="10">
        <v>15</v>
      </c>
      <c r="E99" s="10">
        <v>567</v>
      </c>
      <c r="F99" s="10">
        <v>0</v>
      </c>
      <c r="G99" s="10">
        <v>0</v>
      </c>
      <c r="H99" s="10">
        <f>D99*E99</f>
        <v>8505</v>
      </c>
      <c r="I99" s="10">
        <f>C99*D99</f>
        <v>0</v>
      </c>
      <c r="J99" s="28">
        <f>H99/B99</f>
        <v>2854.0268456375838</v>
      </c>
      <c r="K99" s="29">
        <f>(G99*D99)/B99</f>
        <v>0</v>
      </c>
      <c r="L99" s="17">
        <f>I99/B99</f>
        <v>0</v>
      </c>
      <c r="M99" s="18" t="s">
        <v>140</v>
      </c>
      <c r="N99" s="19"/>
      <c r="O99" s="19" t="s">
        <v>12</v>
      </c>
      <c r="P99" s="34" t="e">
        <f>(MAX($K$3:$K$120)/K99)</f>
        <v>#DIV/0!</v>
      </c>
      <c r="Q99" s="34">
        <f>(MAX($J$3:$J$120)/J99)</f>
        <v>1.5642059292852946</v>
      </c>
      <c r="R99" s="21" t="e">
        <f>P99*Q99</f>
        <v>#DIV/0!</v>
      </c>
      <c r="S99" s="20">
        <f>365*(2000/J99)</f>
        <v>255.77895355673132</v>
      </c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7.399999999999999" customHeight="1" x14ac:dyDescent="0.3">
      <c r="A100" s="14" t="s">
        <v>145</v>
      </c>
      <c r="B100" s="10">
        <v>19.28</v>
      </c>
      <c r="C100" s="10"/>
      <c r="D100" s="10">
        <v>200</v>
      </c>
      <c r="E100" s="10">
        <v>120</v>
      </c>
      <c r="F100" s="10">
        <v>0</v>
      </c>
      <c r="G100" s="10">
        <v>0</v>
      </c>
      <c r="H100" s="10">
        <f>D100*E100</f>
        <v>24000</v>
      </c>
      <c r="I100" s="10">
        <f>C100*D100</f>
        <v>0</v>
      </c>
      <c r="J100" s="28">
        <f>H100/B100</f>
        <v>1244.8132780082988</v>
      </c>
      <c r="K100" s="29">
        <f>(G100*D100)/B100</f>
        <v>0</v>
      </c>
      <c r="L100" s="17">
        <f>I100/B100</f>
        <v>0</v>
      </c>
      <c r="M100" s="18" t="s">
        <v>140</v>
      </c>
      <c r="N100" s="19"/>
      <c r="O100" s="19" t="s">
        <v>12</v>
      </c>
      <c r="P100" s="34" t="e">
        <f>(MAX($K$3:$K$120)/K100)</f>
        <v>#DIV/0!</v>
      </c>
      <c r="Q100" s="34">
        <f>(MAX($J$3:$J$120)/J100)</f>
        <v>3.5863095238095242</v>
      </c>
      <c r="R100" s="21" t="e">
        <f>P100*Q100</f>
        <v>#DIV/0!</v>
      </c>
      <c r="S100" s="20">
        <f>365*(2000/J100)</f>
        <v>586.43333333333339</v>
      </c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7.399999999999999" customHeight="1" x14ac:dyDescent="0.3">
      <c r="A101" s="14" t="s">
        <v>104</v>
      </c>
      <c r="B101" s="10">
        <v>1.48</v>
      </c>
      <c r="C101" s="10"/>
      <c r="D101" s="10">
        <v>14</v>
      </c>
      <c r="E101" s="10">
        <v>130</v>
      </c>
      <c r="F101" s="10"/>
      <c r="G101" s="10">
        <v>0</v>
      </c>
      <c r="H101" s="10">
        <f>D101*E101</f>
        <v>1820</v>
      </c>
      <c r="I101" s="10">
        <f>C101*D101</f>
        <v>0</v>
      </c>
      <c r="J101" s="28">
        <f>H101/B101</f>
        <v>1229.7297297297298</v>
      </c>
      <c r="K101" s="29">
        <f>(G101*D101)/B101</f>
        <v>0</v>
      </c>
      <c r="L101" s="17">
        <f>I101/B101</f>
        <v>0</v>
      </c>
      <c r="M101" s="18" t="s">
        <v>140</v>
      </c>
      <c r="N101" s="19"/>
      <c r="O101" s="19" t="s">
        <v>12</v>
      </c>
      <c r="P101" s="34" t="e">
        <f>(MAX($K$3:$K$120)/K101)</f>
        <v>#DIV/0!</v>
      </c>
      <c r="Q101" s="34">
        <f>(MAX($J$3:$J$120)/J101)</f>
        <v>3.6302982731554163</v>
      </c>
      <c r="R101" s="21" t="e">
        <f>P101*Q101</f>
        <v>#DIV/0!</v>
      </c>
      <c r="S101" s="20">
        <f>365*(2000/J101)</f>
        <v>593.62637362637361</v>
      </c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7.399999999999999" customHeight="1" x14ac:dyDescent="0.3">
      <c r="A102" s="14" t="s">
        <v>87</v>
      </c>
      <c r="B102" s="10">
        <v>0.84</v>
      </c>
      <c r="C102" s="10"/>
      <c r="D102" s="10">
        <v>8</v>
      </c>
      <c r="E102" s="10">
        <v>100</v>
      </c>
      <c r="F102" s="10">
        <v>0</v>
      </c>
      <c r="G102" s="10">
        <v>0</v>
      </c>
      <c r="H102" s="10">
        <f>D102*E102</f>
        <v>800</v>
      </c>
      <c r="I102" s="10">
        <f>C102*D102</f>
        <v>0</v>
      </c>
      <c r="J102" s="28">
        <f>H102/B102</f>
        <v>952.38095238095241</v>
      </c>
      <c r="K102" s="29">
        <f>(G102*D102)/B102</f>
        <v>0</v>
      </c>
      <c r="L102" s="17">
        <f>I102/B102</f>
        <v>0</v>
      </c>
      <c r="M102" s="18" t="s">
        <v>140</v>
      </c>
      <c r="N102" s="19"/>
      <c r="O102" s="19" t="s">
        <v>12</v>
      </c>
      <c r="P102" s="34" t="e">
        <f>(MAX($K$3:$K$120)/K102)</f>
        <v>#DIV/0!</v>
      </c>
      <c r="Q102" s="34">
        <f>(MAX($J$3:$J$120)/J102)</f>
        <v>4.6875</v>
      </c>
      <c r="R102" s="21" t="e">
        <f>P102*Q102</f>
        <v>#DIV/0!</v>
      </c>
      <c r="S102" s="20">
        <f>365*(2000/J102)</f>
        <v>766.5</v>
      </c>
    </row>
    <row r="103" spans="1:29" ht="17.399999999999999" customHeight="1" x14ac:dyDescent="0.3">
      <c r="A103" s="14" t="s">
        <v>112</v>
      </c>
      <c r="B103" s="10">
        <v>25.99</v>
      </c>
      <c r="C103" s="10"/>
      <c r="D103" s="10">
        <v>200</v>
      </c>
      <c r="E103" s="10">
        <v>120</v>
      </c>
      <c r="F103" s="10">
        <v>0</v>
      </c>
      <c r="G103" s="10">
        <v>0</v>
      </c>
      <c r="H103" s="10">
        <f>D103*E103</f>
        <v>24000</v>
      </c>
      <c r="I103" s="10">
        <f>C103*D103</f>
        <v>0</v>
      </c>
      <c r="J103" s="28">
        <f>H103/B103</f>
        <v>923.43208926510204</v>
      </c>
      <c r="K103" s="29">
        <f>(G103*D103)/B103</f>
        <v>0</v>
      </c>
      <c r="L103" s="17">
        <f>I103/B103</f>
        <v>0</v>
      </c>
      <c r="M103" s="18" t="s">
        <v>140</v>
      </c>
      <c r="N103" s="19"/>
      <c r="O103" s="19" t="s">
        <v>15</v>
      </c>
      <c r="P103" s="34" t="e">
        <f>(MAX($K$3:$K$120)/K103)</f>
        <v>#DIV/0!</v>
      </c>
      <c r="Q103" s="34">
        <f>(MAX($J$3:$J$120)/J103)</f>
        <v>4.8344494047619051</v>
      </c>
      <c r="R103" s="21" t="e">
        <f>P103*Q103</f>
        <v>#DIV/0!</v>
      </c>
      <c r="S103" s="20">
        <f>365*(2000/J103)</f>
        <v>790.52916666666658</v>
      </c>
    </row>
    <row r="104" spans="1:29" ht="17.399999999999999" customHeight="1" x14ac:dyDescent="0.3">
      <c r="A104" s="14" t="s">
        <v>133</v>
      </c>
      <c r="B104" s="10">
        <v>3.78</v>
      </c>
      <c r="C104" s="10"/>
      <c r="D104" s="10">
        <v>64</v>
      </c>
      <c r="E104" s="10">
        <v>50</v>
      </c>
      <c r="F104" s="10">
        <v>0</v>
      </c>
      <c r="G104" s="10">
        <v>0</v>
      </c>
      <c r="H104" s="10">
        <f>D104*E104</f>
        <v>3200</v>
      </c>
      <c r="I104" s="10">
        <f>C104*D104</f>
        <v>0</v>
      </c>
      <c r="J104" s="28">
        <f>H104/B104</f>
        <v>846.56084656084658</v>
      </c>
      <c r="K104" s="29">
        <f>(G104*D104)/B104</f>
        <v>0</v>
      </c>
      <c r="L104" s="17">
        <f>I104/B104</f>
        <v>0</v>
      </c>
      <c r="M104" s="18" t="s">
        <v>140</v>
      </c>
      <c r="N104" s="19"/>
      <c r="O104" s="19" t="s">
        <v>12</v>
      </c>
      <c r="P104" s="34" t="e">
        <f>(MAX($K$3:$K$120)/K104)</f>
        <v>#DIV/0!</v>
      </c>
      <c r="Q104" s="34">
        <f>(MAX($J$3:$J$120)/J104)</f>
        <v>5.2734375</v>
      </c>
      <c r="R104" s="21" t="e">
        <f>P104*Q104</f>
        <v>#DIV/0!</v>
      </c>
      <c r="S104" s="20">
        <f>365*(2000/J104)</f>
        <v>862.31249999999989</v>
      </c>
    </row>
    <row r="105" spans="1:29" ht="17.399999999999999" customHeight="1" x14ac:dyDescent="0.3">
      <c r="A105" s="14" t="s">
        <v>85</v>
      </c>
      <c r="B105" s="6">
        <v>4.28</v>
      </c>
      <c r="C105" s="6">
        <v>14</v>
      </c>
      <c r="D105" s="6">
        <v>32</v>
      </c>
      <c r="E105" s="6">
        <v>100</v>
      </c>
      <c r="F105" s="6">
        <v>0</v>
      </c>
      <c r="G105" s="6">
        <v>0</v>
      </c>
      <c r="H105" s="10">
        <f>D105*E105</f>
        <v>3200</v>
      </c>
      <c r="I105" s="10">
        <f>C105*D105</f>
        <v>448</v>
      </c>
      <c r="J105" s="28">
        <f>H105/B105</f>
        <v>747.66355140186909</v>
      </c>
      <c r="K105" s="29">
        <f>(G105*D105)/B105</f>
        <v>0</v>
      </c>
      <c r="L105" s="17">
        <f>I105/B105</f>
        <v>104.67289719626167</v>
      </c>
      <c r="M105" s="18" t="s">
        <v>140</v>
      </c>
      <c r="N105" s="19"/>
      <c r="O105" s="19" t="s">
        <v>12</v>
      </c>
      <c r="P105" s="34" t="e">
        <f>(MAX($K$3:$K$120)/K105)</f>
        <v>#DIV/0!</v>
      </c>
      <c r="Q105" s="34">
        <f>(MAX($J$3:$J$120)/J105)</f>
        <v>5.9709821428571441</v>
      </c>
      <c r="R105" s="21" t="e">
        <f>P105*Q105</f>
        <v>#DIV/0!</v>
      </c>
      <c r="S105" s="20">
        <f>365*(2000/J105)</f>
        <v>976.37500000000011</v>
      </c>
    </row>
    <row r="106" spans="1:29" ht="17.399999999999999" customHeight="1" x14ac:dyDescent="0.3">
      <c r="A106" s="14" t="s">
        <v>28</v>
      </c>
      <c r="B106" s="10">
        <v>6.59</v>
      </c>
      <c r="C106" s="10"/>
      <c r="D106" s="10">
        <v>120</v>
      </c>
      <c r="E106" s="10">
        <v>40</v>
      </c>
      <c r="F106" s="10">
        <v>0</v>
      </c>
      <c r="G106" s="10">
        <v>0</v>
      </c>
      <c r="H106" s="10">
        <f>D106*E106</f>
        <v>4800</v>
      </c>
      <c r="I106" s="10">
        <f>C106*D106</f>
        <v>0</v>
      </c>
      <c r="J106" s="28">
        <f>H106/B106</f>
        <v>728.37632776934754</v>
      </c>
      <c r="K106" s="29">
        <f>(G106*D106)/B106</f>
        <v>0</v>
      </c>
      <c r="L106" s="17">
        <f>I106/B106</f>
        <v>0</v>
      </c>
      <c r="M106" s="18" t="s">
        <v>140</v>
      </c>
      <c r="N106" s="19"/>
      <c r="O106" s="19" t="s">
        <v>15</v>
      </c>
      <c r="P106" s="34" t="e">
        <f>(MAX($K$3:$K$120)/K106)</f>
        <v>#DIV/0!</v>
      </c>
      <c r="Q106" s="34">
        <f>(MAX($J$3:$J$120)/J106)</f>
        <v>6.1290922619047619</v>
      </c>
      <c r="R106" s="21" t="e">
        <f>P106*Q106</f>
        <v>#DIV/0!</v>
      </c>
      <c r="S106" s="20">
        <f>365*(2000/J106)</f>
        <v>1002.2291666666666</v>
      </c>
    </row>
    <row r="107" spans="1:29" ht="17.399999999999999" customHeight="1" x14ac:dyDescent="0.3">
      <c r="A107" s="14" t="s">
        <v>31</v>
      </c>
      <c r="B107" s="10">
        <v>3.48</v>
      </c>
      <c r="C107" s="10"/>
      <c r="D107" s="10">
        <v>31</v>
      </c>
      <c r="E107" s="10">
        <v>70</v>
      </c>
      <c r="F107" s="10"/>
      <c r="G107" s="10">
        <v>0</v>
      </c>
      <c r="H107" s="10">
        <f>D107*E107</f>
        <v>2170</v>
      </c>
      <c r="I107" s="10">
        <f>C107*D107</f>
        <v>0</v>
      </c>
      <c r="J107" s="28">
        <f>H107/B107</f>
        <v>623.56321839080465</v>
      </c>
      <c r="K107" s="29">
        <f>(G107*D107)/B107</f>
        <v>0</v>
      </c>
      <c r="L107" s="17">
        <f>I107/B107</f>
        <v>0</v>
      </c>
      <c r="M107" s="18" t="s">
        <v>140</v>
      </c>
      <c r="N107" s="19"/>
      <c r="O107" s="19" t="s">
        <v>12</v>
      </c>
      <c r="P107" s="34" t="e">
        <f>(MAX($K$3:$K$120)/K107)</f>
        <v>#DIV/0!</v>
      </c>
      <c r="Q107" s="34">
        <f>(MAX($J$3:$J$120)/J107)</f>
        <v>7.1593153390388418</v>
      </c>
      <c r="R107" s="21" t="e">
        <f>P107*Q107</f>
        <v>#DIV/0!</v>
      </c>
      <c r="S107" s="20">
        <f>365*(2000/J107)</f>
        <v>1170.6912442396313</v>
      </c>
    </row>
    <row r="108" spans="1:29" ht="17.399999999999999" customHeight="1" x14ac:dyDescent="0.3">
      <c r="A108" s="15" t="s">
        <v>136</v>
      </c>
      <c r="B108" s="12">
        <v>1</v>
      </c>
      <c r="C108" s="12">
        <v>85</v>
      </c>
      <c r="D108" s="12">
        <v>4</v>
      </c>
      <c r="E108" s="12">
        <v>30</v>
      </c>
      <c r="F108" s="12">
        <v>0</v>
      </c>
      <c r="G108" s="10">
        <v>0</v>
      </c>
      <c r="H108" s="10">
        <f>D108*E108</f>
        <v>120</v>
      </c>
      <c r="I108" s="10">
        <f>C108*D108</f>
        <v>340</v>
      </c>
      <c r="J108" s="28">
        <f>H108/B108</f>
        <v>120</v>
      </c>
      <c r="K108" s="29">
        <f>(G108*D108)/B108</f>
        <v>0</v>
      </c>
      <c r="L108" s="17">
        <f>I108/B108</f>
        <v>340</v>
      </c>
      <c r="M108" s="18" t="s">
        <v>140</v>
      </c>
      <c r="N108" s="19"/>
      <c r="O108" s="19" t="s">
        <v>71</v>
      </c>
      <c r="P108" s="34" t="e">
        <f>(MAX($K$3:$K$120)/K108)</f>
        <v>#DIV/0!</v>
      </c>
      <c r="Q108" s="34">
        <f>(MAX($J$3:$J$120)/J108)</f>
        <v>37.202380952380956</v>
      </c>
      <c r="R108" s="21" t="e">
        <f>P108*Q108</f>
        <v>#DIV/0!</v>
      </c>
      <c r="S108" s="20">
        <f>365*(2000/J108)</f>
        <v>6083.3333333333339</v>
      </c>
    </row>
  </sheetData>
  <sortState ref="A3:S108">
    <sortCondition descending="1" ref="K1"/>
  </sortState>
  <hyperlinks>
    <hyperlink ref="A1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8" sqref="A8"/>
    </sheetView>
  </sheetViews>
  <sheetFormatPr defaultRowHeight="13.2" x14ac:dyDescent="0.25"/>
  <sheetData>
    <row r="1" spans="1:7" x14ac:dyDescent="0.25">
      <c r="B1" s="30" t="s">
        <v>146</v>
      </c>
    </row>
    <row r="2" spans="1:7" ht="26.4" x14ac:dyDescent="0.25">
      <c r="A2" t="s">
        <v>72</v>
      </c>
      <c r="B2" t="s">
        <v>73</v>
      </c>
      <c r="C2" t="s">
        <v>74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t="s">
        <v>75</v>
      </c>
      <c r="B3">
        <v>4.2699999999999996</v>
      </c>
      <c r="C3">
        <v>200</v>
      </c>
      <c r="D3">
        <f>B3/C3</f>
        <v>2.1349999999999997E-2</v>
      </c>
      <c r="E3">
        <f>D3*3</f>
        <v>6.4049999999999996E-2</v>
      </c>
      <c r="F3">
        <f>E3*30</f>
        <v>1.9215</v>
      </c>
      <c r="G3">
        <f>F3*12</f>
        <v>23.058</v>
      </c>
    </row>
    <row r="4" spans="1:7" x14ac:dyDescent="0.25">
      <c r="A4" t="s">
        <v>76</v>
      </c>
      <c r="B4">
        <v>2.84</v>
      </c>
      <c r="C4">
        <v>100</v>
      </c>
      <c r="D4">
        <f>B4/C4</f>
        <v>2.8399999999999998E-2</v>
      </c>
      <c r="E4">
        <f>D4*3</f>
        <v>8.5199999999999998E-2</v>
      </c>
      <c r="F4">
        <f>E4*30</f>
        <v>2.556</v>
      </c>
      <c r="G4">
        <f>F4*12</f>
        <v>30.672000000000001</v>
      </c>
    </row>
    <row r="5" spans="1:7" x14ac:dyDescent="0.25">
      <c r="A5" t="s">
        <v>77</v>
      </c>
      <c r="B5">
        <v>4.9800000000000004</v>
      </c>
      <c r="C5">
        <v>100</v>
      </c>
      <c r="D5">
        <f>B5/C5</f>
        <v>4.9800000000000004E-2</v>
      </c>
      <c r="E5">
        <f>D5*3</f>
        <v>0.14940000000000001</v>
      </c>
      <c r="F5">
        <f>E5*30</f>
        <v>4.4820000000000002</v>
      </c>
      <c r="G5">
        <f>F5*12</f>
        <v>53.784000000000006</v>
      </c>
    </row>
    <row r="6" spans="1:7" x14ac:dyDescent="0.25">
      <c r="A6" t="s">
        <v>84</v>
      </c>
      <c r="G6">
        <f>SUM(G3:G5)</f>
        <v>107.51400000000001</v>
      </c>
    </row>
    <row r="8" spans="1:7" x14ac:dyDescent="0.25">
      <c r="A8" s="3" t="s">
        <v>149</v>
      </c>
    </row>
  </sheetData>
  <hyperlinks>
    <hyperlink ref="B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Food</vt:lpstr>
      <vt:lpstr>Disposable</vt:lpstr>
      <vt:lpstr>NamedRange1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cp:lastPrinted>2016-10-03T16:43:51Z</cp:lastPrinted>
  <dcterms:created xsi:type="dcterms:W3CDTF">2016-10-03T16:23:45Z</dcterms:created>
  <dcterms:modified xsi:type="dcterms:W3CDTF">2016-10-13T12:02:59Z</dcterms:modified>
</cp:coreProperties>
</file>