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32" yWindow="588" windowWidth="22716" windowHeight="10524" firstSheet="1" activeTab="6"/>
  </bookViews>
  <sheets>
    <sheet name="Walmart" sheetId="1" r:id="rId1"/>
    <sheet name="Meijer" sheetId="2" r:id="rId2"/>
    <sheet name="Kroger" sheetId="3" r:id="rId3"/>
    <sheet name="Aldi" sheetId="4" r:id="rId4"/>
    <sheet name="Costco" sheetId="5" r:id="rId5"/>
    <sheet name="Sams Club" sheetId="6" r:id="rId6"/>
    <sheet name="All Stores" sheetId="10" r:id="rId7"/>
  </sheets>
  <definedNames>
    <definedName name="_xlnm._FilterDatabase" localSheetId="3" hidden="1">'Aldi'!$C$1:$V$58</definedName>
    <definedName name="_xlnm._FilterDatabase" localSheetId="6" hidden="1">'All Stores'!$B$1:$P$366</definedName>
    <definedName name="_xlnm._FilterDatabase" localSheetId="4" hidden="1">'Costco'!$C$1:$W$58</definedName>
    <definedName name="_xlnm._FilterDatabase" localSheetId="2" hidden="1">'Kroger'!$C$1:$V$58</definedName>
    <definedName name="_xlnm._FilterDatabase" localSheetId="5" hidden="1">'Sams Club'!$C$1:$V$58</definedName>
  </definedNames>
  <calcPr calcId="145621"/>
</workbook>
</file>

<file path=xl/sharedStrings.xml><?xml version="1.0" encoding="utf-8"?>
<sst xmlns="http://schemas.openxmlformats.org/spreadsheetml/2006/main" count="2708" uniqueCount="186">
  <si>
    <t>Type</t>
  </si>
  <si>
    <t>Food</t>
  </si>
  <si>
    <t>Price</t>
  </si>
  <si>
    <t>Mass Per Serving</t>
  </si>
  <si>
    <t>Servings</t>
  </si>
  <si>
    <t>Calories/serving</t>
  </si>
  <si>
    <t>Protein</t>
  </si>
  <si>
    <t>Note</t>
  </si>
  <si>
    <t>Calories</t>
  </si>
  <si>
    <t>Total Mass</t>
  </si>
  <si>
    <t>Calories Per Dollar</t>
  </si>
  <si>
    <t>Protein Per Dollar</t>
  </si>
  <si>
    <t>72/27 Ground Beef</t>
  </si>
  <si>
    <t>Mass per dollar</t>
  </si>
  <si>
    <t>Calories Per Protein</t>
  </si>
  <si>
    <t>Comment</t>
  </si>
  <si>
    <t>Store</t>
  </si>
  <si>
    <t>Protein rating(max protein/protein)</t>
  </si>
  <si>
    <t>Calorie rating(max calories/calories)</t>
  </si>
  <si>
    <t>Weighted Value(Max Protein/Protein)*(Max Calories/Calories)</t>
  </si>
  <si>
    <t>Cost If You Ate All Year</t>
  </si>
  <si>
    <t>Dairy</t>
  </si>
  <si>
    <t>Butter</t>
  </si>
  <si>
    <t>Walmart</t>
  </si>
  <si>
    <t>No Protein</t>
  </si>
  <si>
    <t>88/12 Ground Beef</t>
  </si>
  <si>
    <t>cheddar</t>
  </si>
  <si>
    <t>For Marcus</t>
  </si>
  <si>
    <t>Eggs (18 ex large white)</t>
  </si>
  <si>
    <t>Canned Tuna</t>
  </si>
  <si>
    <t>Costco</t>
  </si>
  <si>
    <t xml:space="preserve">Extra Virgin Olive Oil </t>
  </si>
  <si>
    <t>15ml</t>
  </si>
  <si>
    <t>Bacon</t>
  </si>
  <si>
    <t>Angel Hair</t>
  </si>
  <si>
    <t>Banana</t>
  </si>
  <si>
    <t>Frozen Breakfast Sausages</t>
  </si>
  <si>
    <t>brown sugar</t>
  </si>
  <si>
    <t>Bagel Bites</t>
  </si>
  <si>
    <t>Greek Yogurt</t>
  </si>
  <si>
    <t>broccoli</t>
  </si>
  <si>
    <t>Np</t>
  </si>
  <si>
    <t>Bagels</t>
  </si>
  <si>
    <t>81g</t>
  </si>
  <si>
    <t>7g</t>
  </si>
  <si>
    <t>Whole Milk</t>
  </si>
  <si>
    <t>Dry</t>
  </si>
  <si>
    <t>bbq sauce</t>
  </si>
  <si>
    <t>chicken stock</t>
  </si>
  <si>
    <t xml:space="preserve">240ml </t>
  </si>
  <si>
    <t>bean sprouts</t>
  </si>
  <si>
    <t>Chocolate Frosting</t>
  </si>
  <si>
    <t>ns</t>
  </si>
  <si>
    <t>8.99 for ten lbs</t>
  </si>
  <si>
    <t>carrot</t>
  </si>
  <si>
    <t>Cliff Bar</t>
  </si>
  <si>
    <t>Flour</t>
  </si>
  <si>
    <t>72)</t>
  </si>
  <si>
    <t>Flour Large Taco Shells</t>
  </si>
  <si>
    <t>Kraft Mac And Cheese</t>
  </si>
  <si>
    <t>celery</t>
  </si>
  <si>
    <t>Lentils</t>
  </si>
  <si>
    <t>1lb bag</t>
  </si>
  <si>
    <t>Mackerel (canned)</t>
  </si>
  <si>
    <t>85g</t>
  </si>
  <si>
    <t xml:space="preserve">1lb </t>
  </si>
  <si>
    <t>Offbrand Soda Pop</t>
  </si>
  <si>
    <t>Cheez-its</t>
  </si>
  <si>
    <t>Chicken Breast</t>
  </si>
  <si>
    <t>parmesan</t>
  </si>
  <si>
    <t>Peanut Butter</t>
  </si>
  <si>
    <t>Peanuts</t>
  </si>
  <si>
    <t>Pinto Beans</t>
  </si>
  <si>
    <t>Plain Oats</t>
  </si>
  <si>
    <t>Ramen</t>
  </si>
  <si>
    <t>Rice</t>
  </si>
  <si>
    <t>Sugar</t>
  </si>
  <si>
    <t>cucumber</t>
  </si>
  <si>
    <t>corn starch</t>
  </si>
  <si>
    <t>Sweet Baby Rays BBQ</t>
  </si>
  <si>
    <t>Cottage Cheese(4% fat)</t>
  </si>
  <si>
    <t>tortilla</t>
  </si>
  <si>
    <t>White Bread</t>
  </si>
  <si>
    <t>White Pasta</t>
  </si>
  <si>
    <t>Cream Cheese</t>
  </si>
  <si>
    <t>Cream of Chicken Soup</t>
  </si>
  <si>
    <t>Whole Wheat Pasta</t>
  </si>
  <si>
    <t>Crescent Roll</t>
  </si>
  <si>
    <t>Frozen</t>
  </si>
  <si>
    <t>frozen broccoli</t>
  </si>
  <si>
    <t>Frozen Peas</t>
  </si>
  <si>
    <t>Frozen Pizza</t>
  </si>
  <si>
    <t>Meat</t>
  </si>
  <si>
    <t>Or 2.99 a lb</t>
  </si>
  <si>
    <t>garlic</t>
  </si>
  <si>
    <t>enchilada sauce (canned)</t>
  </si>
  <si>
    <t>green pepper</t>
  </si>
  <si>
    <t>Kale</t>
  </si>
  <si>
    <t>1lb</t>
  </si>
  <si>
    <t>lemon</t>
  </si>
  <si>
    <t>Salmon</t>
  </si>
  <si>
    <t>$$.</t>
  </si>
  <si>
    <t>lettuce</t>
  </si>
  <si>
    <t>Tilapia</t>
  </si>
  <si>
    <t>Frozen Chopped Onions</t>
  </si>
  <si>
    <t>Kroger</t>
  </si>
  <si>
    <t>lime</t>
  </si>
  <si>
    <t>frozen corn</t>
  </si>
  <si>
    <t>Turkey Thanksgiving Sale</t>
  </si>
  <si>
    <t>whole chicken</t>
  </si>
  <si>
    <t>ginger root</t>
  </si>
  <si>
    <t>Goldfish Crackers</t>
  </si>
  <si>
    <t>green bean</t>
  </si>
  <si>
    <t xml:space="preserve">ns </t>
  </si>
  <si>
    <t>green chile peppers (canned)</t>
  </si>
  <si>
    <t>Produce</t>
  </si>
  <si>
    <t>Hamburger Buns</t>
  </si>
  <si>
    <t>Hershey's Chocolate</t>
  </si>
  <si>
    <t>Hershey's Kisses</t>
  </si>
  <si>
    <t>Instant Oatmeal</t>
  </si>
  <si>
    <t>Instant Rice</t>
  </si>
  <si>
    <t>Italian Sausage</t>
  </si>
  <si>
    <t>potato</t>
  </si>
  <si>
    <t>lard</t>
  </si>
  <si>
    <t>monosodium glutamate</t>
  </si>
  <si>
    <t>Na</t>
  </si>
  <si>
    <t>Romain Lettuce</t>
  </si>
  <si>
    <t>Spinach</t>
  </si>
  <si>
    <t>onion</t>
  </si>
  <si>
    <t>Tomato Paste</t>
  </si>
  <si>
    <t>Sweet Potato</t>
  </si>
  <si>
    <t>White Onion</t>
  </si>
  <si>
    <t>Pinto Beans (2lbs)</t>
  </si>
  <si>
    <t>Poptarts(Chocolate)</t>
  </si>
  <si>
    <t>Quinoa</t>
  </si>
  <si>
    <t>Raspberries</t>
  </si>
  <si>
    <t>Ns</t>
  </si>
  <si>
    <t>red pepper flakes</t>
  </si>
  <si>
    <t>Rice Krispy Cereal</t>
  </si>
  <si>
    <t>rice noodle</t>
  </si>
  <si>
    <t>salsa</t>
  </si>
  <si>
    <t>Sliced Turkey Breast(Jeanie O)</t>
  </si>
  <si>
    <t>Sour Cream</t>
  </si>
  <si>
    <t>Tomato Sauce</t>
  </si>
  <si>
    <t>Eggs (12 ex large white)</t>
  </si>
  <si>
    <t>240ml</t>
  </si>
  <si>
    <t>Velveeta Mac and Cheese</t>
  </si>
  <si>
    <t>Velveeta Slices</t>
  </si>
  <si>
    <t>NA</t>
  </si>
  <si>
    <t>Whole Wheat Bread</t>
  </si>
  <si>
    <t>Mac And Cheese</t>
  </si>
  <si>
    <t>white pasta</t>
  </si>
  <si>
    <t>4x2l</t>
  </si>
  <si>
    <t>200)</t>
  </si>
  <si>
    <t>Nd</t>
  </si>
  <si>
    <t>48pices</t>
  </si>
  <si>
    <t xml:space="preserve">Ns </t>
  </si>
  <si>
    <t xml:space="preserve">4.94 lb (4oz) </t>
  </si>
  <si>
    <t>453*50</t>
  </si>
  <si>
    <t>28.28 (.99 lb)</t>
  </si>
  <si>
    <t>(460+390)/2</t>
  </si>
  <si>
    <t>3pk</t>
  </si>
  <si>
    <t>7lemons</t>
  </si>
  <si>
    <t>5lbs</t>
  </si>
  <si>
    <t>7 limes</t>
  </si>
  <si>
    <t>Qty 3</t>
  </si>
  <si>
    <t>3pieces</t>
  </si>
  <si>
    <t>Ns yellow .69</t>
  </si>
  <si>
    <t>Qty6</t>
  </si>
  <si>
    <t>bagel bites</t>
  </si>
  <si>
    <t>Fry oil</t>
  </si>
  <si>
    <t>6qty</t>
  </si>
  <si>
    <t>Free(use chicken bouillon)</t>
  </si>
  <si>
    <t>Meijer</t>
  </si>
  <si>
    <t>Section</t>
  </si>
  <si>
    <t>Aldi</t>
  </si>
  <si>
    <t>Sams Club</t>
  </si>
  <si>
    <t>Grams Per Dollar</t>
  </si>
  <si>
    <t>No Price</t>
  </si>
  <si>
    <t>Not Sold</t>
  </si>
  <si>
    <t>Effectiveness</t>
  </si>
  <si>
    <t>Eggs (50 ex large white)</t>
  </si>
  <si>
    <t>Eggs (2x18 ex large white)</t>
  </si>
  <si>
    <t xml:space="preserve">Pinto Beans </t>
  </si>
  <si>
    <t>Aldi Won</t>
  </si>
  <si>
    <t>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</si>
</sst>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6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2" fillId="6" borderId="0" xfId="0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0" borderId="2" xfId="0" applyFont="1" applyBorder="1" applyAlignment="1">
      <alignment/>
    </xf>
    <xf numFmtId="0" fontId="2" fillId="6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1" fillId="0" borderId="2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1" fontId="0" fillId="4" borderId="3" xfId="0" applyNumberFormat="1" applyFont="1" applyFill="1" applyBorder="1" applyAlignment="1">
      <alignment/>
    </xf>
    <xf numFmtId="1" fontId="0" fillId="5" borderId="3" xfId="0" applyNumberFormat="1" applyFont="1" applyFill="1" applyBorder="1" applyAlignment="1">
      <alignment/>
    </xf>
    <xf numFmtId="1" fontId="0" fillId="0" borderId="3" xfId="0" applyNumberFormat="1" applyFont="1" applyBorder="1" applyAlignment="1">
      <alignment/>
    </xf>
    <xf numFmtId="0" fontId="2" fillId="6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1" fontId="0" fillId="5" borderId="3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7" borderId="3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2" fontId="0" fillId="7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3" fillId="8" borderId="0" xfId="0" applyFont="1" applyFill="1" applyAlignment="1">
      <alignment wrapText="1"/>
    </xf>
    <xf numFmtId="2" fontId="0" fillId="8" borderId="3" xfId="0" applyNumberFormat="1" applyFont="1" applyFill="1" applyBorder="1" applyAlignment="1">
      <alignment/>
    </xf>
    <xf numFmtId="1" fontId="0" fillId="8" borderId="3" xfId="0" applyNumberFormat="1" applyFont="1" applyFill="1" applyBorder="1" applyAlignment="1">
      <alignment/>
    </xf>
    <xf numFmtId="2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3" fontId="0" fillId="8" borderId="3" xfId="18" applyFont="1" applyFill="1" applyBorder="1" applyAlignment="1">
      <alignment/>
    </xf>
    <xf numFmtId="43" fontId="0" fillId="8" borderId="3" xfId="18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" fontId="0" fillId="5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workbookViewId="0" topLeftCell="A1">
      <selection activeCell="B10" sqref="A1:V102"/>
    </sheetView>
  </sheetViews>
  <sheetFormatPr defaultColWidth="14.421875" defaultRowHeight="15.75" customHeight="1"/>
  <sheetData>
    <row r="1" spans="1:22" ht="13.2">
      <c r="A1" s="1"/>
      <c r="B1" s="30" t="s">
        <v>16</v>
      </c>
      <c r="C1" s="30" t="s">
        <v>174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8" t="s">
        <v>11</v>
      </c>
      <c r="O1" s="10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2:22" ht="13.2">
      <c r="B2" s="31" t="s">
        <v>23</v>
      </c>
      <c r="C2" s="31"/>
      <c r="D2" s="6" t="s">
        <v>12</v>
      </c>
      <c r="E2" s="7">
        <v>7.56</v>
      </c>
      <c r="F2" s="9">
        <v>112</v>
      </c>
      <c r="G2" s="7">
        <v>40</v>
      </c>
      <c r="H2" s="7">
        <v>350</v>
      </c>
      <c r="I2" s="7">
        <v>19</v>
      </c>
      <c r="J2" s="7"/>
      <c r="K2" s="7">
        <v>5581.324</v>
      </c>
      <c r="L2" s="7">
        <v>0</v>
      </c>
      <c r="M2" s="2">
        <v>439</v>
      </c>
      <c r="N2" s="8">
        <v>21</v>
      </c>
      <c r="O2" s="11">
        <v>0</v>
      </c>
      <c r="P2" s="6">
        <v>21</v>
      </c>
      <c r="Q2" s="12"/>
      <c r="R2" s="6" t="s">
        <v>23</v>
      </c>
      <c r="S2" s="6">
        <v>6.3</v>
      </c>
      <c r="T2" s="6">
        <v>10.2</v>
      </c>
      <c r="U2" s="6">
        <v>63.73</v>
      </c>
      <c r="V2" s="14">
        <v>1661.08</v>
      </c>
    </row>
    <row r="3" spans="1:22" ht="13.2">
      <c r="A3" s="3"/>
      <c r="B3" s="31" t="s">
        <v>23</v>
      </c>
      <c r="C3" s="31"/>
      <c r="D3" s="3" t="s">
        <v>25</v>
      </c>
      <c r="E3" s="17">
        <v>18.92</v>
      </c>
      <c r="F3" s="1">
        <v>112</v>
      </c>
      <c r="G3" s="17">
        <v>9</v>
      </c>
      <c r="H3" s="17">
        <v>240</v>
      </c>
      <c r="I3" s="17">
        <v>21</v>
      </c>
      <c r="J3" s="17"/>
      <c r="K3" s="17">
        <v>841.8584</v>
      </c>
      <c r="L3" s="17">
        <v>0</v>
      </c>
      <c r="M3" s="2">
        <v>264</v>
      </c>
      <c r="N3" s="8">
        <v>28</v>
      </c>
      <c r="O3" s="10">
        <v>0</v>
      </c>
      <c r="P3" s="3">
        <v>10</v>
      </c>
      <c r="Q3" s="4"/>
      <c r="R3" s="3" t="s">
        <v>30</v>
      </c>
      <c r="S3" s="3">
        <v>4.8</v>
      </c>
      <c r="T3" s="3">
        <v>16.9</v>
      </c>
      <c r="U3" s="3">
        <v>81.95</v>
      </c>
      <c r="V3" s="18">
        <v>2766.14</v>
      </c>
    </row>
    <row r="4" spans="1:22" ht="13.2">
      <c r="A4" s="3"/>
      <c r="B4" s="31" t="s">
        <v>23</v>
      </c>
      <c r="C4" s="31"/>
      <c r="D4" s="3" t="s">
        <v>29</v>
      </c>
      <c r="E4" s="17">
        <v>0.74</v>
      </c>
      <c r="F4" s="1">
        <v>56</v>
      </c>
      <c r="G4" s="17">
        <v>2</v>
      </c>
      <c r="H4" s="17">
        <v>45</v>
      </c>
      <c r="I4" s="17">
        <v>10</v>
      </c>
      <c r="J4" s="17"/>
      <c r="K4" s="17">
        <v>1680</v>
      </c>
      <c r="L4" s="17">
        <v>0</v>
      </c>
      <c r="M4" s="2">
        <v>113</v>
      </c>
      <c r="N4" s="8">
        <v>26</v>
      </c>
      <c r="O4" s="10">
        <v>0</v>
      </c>
      <c r="P4" s="3">
        <v>4</v>
      </c>
      <c r="Q4" s="4"/>
      <c r="R4" s="3" t="s">
        <v>30</v>
      </c>
      <c r="S4" s="3">
        <v>5.2</v>
      </c>
      <c r="T4" s="3">
        <v>39.6</v>
      </c>
      <c r="U4" s="3">
        <v>205.48</v>
      </c>
      <c r="V4" s="18">
        <v>6470.06</v>
      </c>
    </row>
    <row r="5" spans="1:22" ht="13.2">
      <c r="A5" s="3"/>
      <c r="B5" s="31" t="s">
        <v>23</v>
      </c>
      <c r="C5" s="31"/>
      <c r="D5" s="3" t="s">
        <v>34</v>
      </c>
      <c r="E5" s="17">
        <v>0.8</v>
      </c>
      <c r="F5" s="1">
        <v>56</v>
      </c>
      <c r="G5" s="17">
        <v>8</v>
      </c>
      <c r="H5" s="17">
        <v>200</v>
      </c>
      <c r="I5" s="17">
        <v>7</v>
      </c>
      <c r="J5" s="17"/>
      <c r="K5" s="17">
        <v>1600</v>
      </c>
      <c r="L5" s="17">
        <v>0</v>
      </c>
      <c r="M5" s="19">
        <v>1600</v>
      </c>
      <c r="N5" s="8">
        <v>56</v>
      </c>
      <c r="O5" s="10">
        <v>0</v>
      </c>
      <c r="P5" s="3">
        <v>29</v>
      </c>
      <c r="Q5" s="4"/>
      <c r="R5" s="3" t="s">
        <v>23</v>
      </c>
      <c r="S5" s="3">
        <v>2.4</v>
      </c>
      <c r="T5" s="3">
        <v>2.8</v>
      </c>
      <c r="U5" s="3">
        <v>6.67</v>
      </c>
      <c r="V5" s="18">
        <v>456.25</v>
      </c>
    </row>
    <row r="6" spans="1:22" ht="13.2">
      <c r="A6" s="3"/>
      <c r="B6" s="31" t="s">
        <v>23</v>
      </c>
      <c r="C6" s="31"/>
      <c r="D6" s="3" t="s">
        <v>33</v>
      </c>
      <c r="E6" s="17">
        <v>3.4</v>
      </c>
      <c r="F6" s="1">
        <v>20</v>
      </c>
      <c r="G6" s="17">
        <v>5</v>
      </c>
      <c r="H6" s="17">
        <v>110</v>
      </c>
      <c r="I6" s="17">
        <v>7</v>
      </c>
      <c r="J6" s="17"/>
      <c r="K6" s="17">
        <v>980</v>
      </c>
      <c r="L6" s="17">
        <v>0</v>
      </c>
      <c r="M6" s="2">
        <v>179</v>
      </c>
      <c r="N6" s="8">
        <v>10</v>
      </c>
      <c r="O6" s="10">
        <v>0</v>
      </c>
      <c r="P6" s="3">
        <v>18</v>
      </c>
      <c r="Q6" s="4"/>
      <c r="R6" s="3" t="s">
        <v>23</v>
      </c>
      <c r="S6" s="3">
        <v>13.1</v>
      </c>
      <c r="T6" s="3">
        <v>25</v>
      </c>
      <c r="U6" s="3">
        <v>327.17</v>
      </c>
      <c r="V6" s="18">
        <v>4082.04</v>
      </c>
    </row>
    <row r="7" spans="1:22" ht="13.2">
      <c r="A7" s="3"/>
      <c r="B7" s="31" t="s">
        <v>23</v>
      </c>
      <c r="C7" s="31"/>
      <c r="D7" s="3" t="s">
        <v>38</v>
      </c>
      <c r="E7" s="17">
        <v>3.79</v>
      </c>
      <c r="F7" s="1">
        <v>88</v>
      </c>
      <c r="G7" s="17">
        <v>4.5</v>
      </c>
      <c r="H7" s="17">
        <v>210</v>
      </c>
      <c r="I7" s="17">
        <v>7</v>
      </c>
      <c r="J7" s="17"/>
      <c r="K7" s="17">
        <v>2000</v>
      </c>
      <c r="L7" s="17">
        <v>0</v>
      </c>
      <c r="M7" s="2">
        <v>251</v>
      </c>
      <c r="N7" s="8">
        <v>5</v>
      </c>
      <c r="O7" s="10">
        <v>0</v>
      </c>
      <c r="P7" s="3">
        <v>50</v>
      </c>
      <c r="Q7" s="4"/>
      <c r="R7" s="3" t="s">
        <v>23</v>
      </c>
      <c r="S7" s="3">
        <v>26.7</v>
      </c>
      <c r="T7" s="3">
        <v>17.8</v>
      </c>
      <c r="U7" s="3">
        <v>474.74</v>
      </c>
      <c r="V7" s="18">
        <v>2909.05</v>
      </c>
    </row>
    <row r="8" spans="1:22" ht="13.2">
      <c r="A8" s="3"/>
      <c r="B8" s="31" t="s">
        <v>23</v>
      </c>
      <c r="C8" s="31"/>
      <c r="D8" s="3" t="s">
        <v>42</v>
      </c>
      <c r="E8" s="17">
        <v>1.67</v>
      </c>
      <c r="F8" s="1" t="s">
        <v>43</v>
      </c>
      <c r="G8" s="17">
        <v>6</v>
      </c>
      <c r="H8" s="17">
        <v>210</v>
      </c>
      <c r="I8" s="17" t="s">
        <v>44</v>
      </c>
      <c r="J8" s="17"/>
      <c r="K8" s="17">
        <v>1260</v>
      </c>
      <c r="L8" s="17">
        <v>0</v>
      </c>
      <c r="M8" s="2">
        <v>851</v>
      </c>
      <c r="N8" s="8">
        <v>32</v>
      </c>
      <c r="O8" s="10">
        <v>0</v>
      </c>
      <c r="P8" s="3">
        <v>26</v>
      </c>
      <c r="Q8" s="4"/>
      <c r="R8" s="3" t="s">
        <v>23</v>
      </c>
      <c r="S8" s="3">
        <v>4.1</v>
      </c>
      <c r="T8" s="3">
        <v>5.2</v>
      </c>
      <c r="U8" s="3">
        <v>21.65</v>
      </c>
      <c r="V8" s="18">
        <v>857.46</v>
      </c>
    </row>
    <row r="9" spans="1:22" ht="13.2">
      <c r="A9" s="3"/>
      <c r="B9" s="31" t="s">
        <v>23</v>
      </c>
      <c r="C9" s="31"/>
      <c r="D9" s="3" t="s">
        <v>35</v>
      </c>
      <c r="E9" s="17">
        <v>0.25</v>
      </c>
      <c r="F9" s="1">
        <v>453</v>
      </c>
      <c r="G9" s="17"/>
      <c r="H9" s="17"/>
      <c r="I9" s="17"/>
      <c r="J9" s="17"/>
      <c r="K9" s="17">
        <v>400</v>
      </c>
      <c r="L9" s="17">
        <v>0</v>
      </c>
      <c r="M9" s="2">
        <v>299</v>
      </c>
      <c r="N9" s="8">
        <v>3</v>
      </c>
      <c r="O9" s="10">
        <v>0</v>
      </c>
      <c r="P9" s="3">
        <v>100</v>
      </c>
      <c r="Q9" s="4"/>
      <c r="R9" s="3" t="s">
        <v>23</v>
      </c>
      <c r="S9" s="3">
        <v>44.9</v>
      </c>
      <c r="T9" s="3">
        <v>15</v>
      </c>
      <c r="U9" s="3">
        <v>670.99</v>
      </c>
      <c r="V9" s="18">
        <v>2445.5</v>
      </c>
    </row>
    <row r="10" spans="2:10" ht="14.4">
      <c r="B10" s="31" t="s">
        <v>23</v>
      </c>
      <c r="C10" s="31"/>
      <c r="D10" s="21" t="s">
        <v>47</v>
      </c>
      <c r="E10" s="15">
        <v>3.48</v>
      </c>
      <c r="F10" s="15">
        <v>37</v>
      </c>
      <c r="G10" s="15">
        <v>31</v>
      </c>
      <c r="H10" s="15">
        <v>70</v>
      </c>
      <c r="I10" s="15">
        <v>0</v>
      </c>
      <c r="J10" s="15" t="s">
        <v>27</v>
      </c>
    </row>
    <row r="11" spans="2:10" ht="14.4">
      <c r="B11" s="31" t="s">
        <v>23</v>
      </c>
      <c r="C11" s="31"/>
      <c r="D11" s="16" t="s">
        <v>50</v>
      </c>
      <c r="E11" s="15" t="s">
        <v>52</v>
      </c>
      <c r="J11" s="15" t="s">
        <v>27</v>
      </c>
    </row>
    <row r="12" spans="2:10" ht="14.4">
      <c r="B12" s="31" t="s">
        <v>23</v>
      </c>
      <c r="C12" s="31"/>
      <c r="D12" s="16" t="s">
        <v>37</v>
      </c>
      <c r="E12" s="15">
        <v>1.36</v>
      </c>
      <c r="F12" s="15">
        <v>4</v>
      </c>
      <c r="G12" s="15">
        <v>113</v>
      </c>
      <c r="H12" s="15">
        <v>15</v>
      </c>
      <c r="I12" s="15">
        <v>4</v>
      </c>
      <c r="J12" s="15" t="s">
        <v>27</v>
      </c>
    </row>
    <row r="13" spans="2:10" ht="14.4">
      <c r="B13" s="31" t="s">
        <v>23</v>
      </c>
      <c r="C13" s="31"/>
      <c r="D13" s="16"/>
      <c r="E13" s="15"/>
      <c r="F13" s="15"/>
      <c r="G13" s="15"/>
      <c r="H13" s="15"/>
      <c r="I13" s="15"/>
      <c r="J13" s="15"/>
    </row>
    <row r="14" spans="1:22" ht="13.2">
      <c r="A14" s="3"/>
      <c r="B14" s="31" t="s">
        <v>23</v>
      </c>
      <c r="C14" s="31"/>
      <c r="D14" s="3" t="s">
        <v>40</v>
      </c>
      <c r="E14" s="20">
        <v>1.48</v>
      </c>
      <c r="F14" s="20">
        <v>453</v>
      </c>
      <c r="G14" s="20"/>
      <c r="H14" s="20"/>
      <c r="I14" s="20"/>
      <c r="J14" s="17"/>
      <c r="K14" s="17"/>
      <c r="L14" s="17"/>
      <c r="M14" s="2"/>
      <c r="N14" s="8"/>
      <c r="O14" s="10"/>
      <c r="P14" s="3"/>
      <c r="Q14" s="4"/>
      <c r="R14" s="3"/>
      <c r="S14" s="3"/>
      <c r="T14" s="3"/>
      <c r="U14" s="3"/>
      <c r="V14" s="18"/>
    </row>
    <row r="15" spans="1:22" ht="13.2">
      <c r="A15" s="3"/>
      <c r="B15" s="31" t="s">
        <v>23</v>
      </c>
      <c r="C15" s="31"/>
      <c r="D15" s="3" t="s">
        <v>22</v>
      </c>
      <c r="E15" s="20">
        <v>2.56</v>
      </c>
      <c r="F15" s="20">
        <v>14</v>
      </c>
      <c r="G15" s="20">
        <v>32</v>
      </c>
      <c r="H15" s="20">
        <v>100</v>
      </c>
      <c r="I15" s="20">
        <v>0</v>
      </c>
      <c r="J15" s="17"/>
      <c r="K15" s="17">
        <v>3200</v>
      </c>
      <c r="L15" s="17">
        <v>448</v>
      </c>
      <c r="M15" s="2">
        <v>748</v>
      </c>
      <c r="N15" s="8">
        <v>0</v>
      </c>
      <c r="O15" s="10">
        <v>104.6728972</v>
      </c>
      <c r="P15" s="3" t="s">
        <v>24</v>
      </c>
      <c r="Q15" s="4"/>
      <c r="R15" s="3" t="s">
        <v>23</v>
      </c>
      <c r="S15" s="3" t="e">
        <v>#DIV/0!</v>
      </c>
      <c r="T15" s="3">
        <v>6</v>
      </c>
      <c r="U15" s="3" t="e">
        <v>#DIV/0!</v>
      </c>
      <c r="V15" s="18">
        <v>976.38</v>
      </c>
    </row>
    <row r="16" spans="2:10" ht="14.4">
      <c r="B16" s="31" t="s">
        <v>23</v>
      </c>
      <c r="C16" s="31"/>
      <c r="D16" s="16" t="s">
        <v>54</v>
      </c>
      <c r="E16" s="15">
        <v>2.92</v>
      </c>
      <c r="F16">
        <f>5*453</f>
        <v>2265</v>
      </c>
      <c r="J16" s="15" t="s">
        <v>27</v>
      </c>
    </row>
    <row r="17" spans="2:10" ht="14.4">
      <c r="B17" s="31" t="s">
        <v>23</v>
      </c>
      <c r="C17" s="31"/>
      <c r="D17" s="21" t="s">
        <v>60</v>
      </c>
      <c r="E17" s="15">
        <v>2.96</v>
      </c>
      <c r="F17" s="15" t="s">
        <v>65</v>
      </c>
      <c r="J17" s="15" t="s">
        <v>27</v>
      </c>
    </row>
    <row r="18" spans="2:10" ht="14.4">
      <c r="B18" s="31" t="s">
        <v>23</v>
      </c>
      <c r="C18" s="31"/>
      <c r="D18" s="16" t="s">
        <v>26</v>
      </c>
      <c r="E18" s="15">
        <v>1.74</v>
      </c>
      <c r="F18" s="15">
        <v>28</v>
      </c>
      <c r="G18" s="15">
        <v>8</v>
      </c>
      <c r="H18" s="15">
        <v>110</v>
      </c>
      <c r="I18" s="15">
        <v>7</v>
      </c>
      <c r="J18" s="15" t="s">
        <v>27</v>
      </c>
    </row>
    <row r="19" spans="1:22" ht="13.2">
      <c r="A19" s="3"/>
      <c r="B19" s="31" t="s">
        <v>23</v>
      </c>
      <c r="C19" s="31"/>
      <c r="D19" s="3" t="s">
        <v>67</v>
      </c>
      <c r="E19" s="17">
        <v>2.54</v>
      </c>
      <c r="F19" s="1">
        <v>29</v>
      </c>
      <c r="G19" s="17">
        <v>12</v>
      </c>
      <c r="H19" s="17">
        <v>150</v>
      </c>
      <c r="I19" s="17">
        <v>3</v>
      </c>
      <c r="J19" s="17"/>
      <c r="K19" s="17">
        <v>6750</v>
      </c>
      <c r="L19" s="17">
        <v>0</v>
      </c>
      <c r="M19" s="19">
        <v>1230</v>
      </c>
      <c r="N19" s="8">
        <v>25</v>
      </c>
      <c r="O19" s="10">
        <v>0</v>
      </c>
      <c r="P19" s="3">
        <v>50</v>
      </c>
      <c r="Q19" s="4"/>
      <c r="R19" s="3" t="s">
        <v>30</v>
      </c>
      <c r="S19" s="3">
        <v>5.4</v>
      </c>
      <c r="T19" s="3">
        <v>3.6</v>
      </c>
      <c r="U19" s="3">
        <v>19.78</v>
      </c>
      <c r="V19" s="18">
        <v>593.73</v>
      </c>
    </row>
    <row r="20" spans="1:22" ht="13.2">
      <c r="A20" s="3"/>
      <c r="B20" s="31" t="s">
        <v>23</v>
      </c>
      <c r="C20" s="31"/>
      <c r="D20" s="3" t="s">
        <v>68</v>
      </c>
      <c r="E20" s="17">
        <v>2</v>
      </c>
      <c r="F20" s="1">
        <v>453</v>
      </c>
      <c r="G20" s="17"/>
      <c r="H20" s="17"/>
      <c r="I20" s="17"/>
      <c r="J20" s="17"/>
      <c r="K20" s="17">
        <v>499</v>
      </c>
      <c r="L20" s="17">
        <v>0</v>
      </c>
      <c r="M20" s="2">
        <v>239</v>
      </c>
      <c r="N20" s="8">
        <v>50</v>
      </c>
      <c r="O20" s="10">
        <v>0</v>
      </c>
      <c r="P20" s="3">
        <v>5</v>
      </c>
      <c r="Q20" s="4"/>
      <c r="R20" s="3" t="s">
        <v>23</v>
      </c>
      <c r="S20" s="3">
        <v>2.7</v>
      </c>
      <c r="T20" s="3">
        <v>18.7</v>
      </c>
      <c r="U20" s="3">
        <v>49.99</v>
      </c>
      <c r="V20" s="18">
        <v>3057.52</v>
      </c>
    </row>
    <row r="21" spans="2:10" ht="14.4">
      <c r="B21" s="31" t="s">
        <v>23</v>
      </c>
      <c r="C21" s="31"/>
      <c r="D21" s="21" t="s">
        <v>48</v>
      </c>
      <c r="E21" s="15">
        <v>0</v>
      </c>
      <c r="F21" s="15" t="s">
        <v>172</v>
      </c>
      <c r="G21" s="15"/>
      <c r="H21" s="15"/>
      <c r="I21" s="15"/>
      <c r="J21" s="15" t="s">
        <v>27</v>
      </c>
    </row>
    <row r="22" spans="1:22" ht="13.2">
      <c r="A22" s="3"/>
      <c r="B22" s="31" t="s">
        <v>23</v>
      </c>
      <c r="C22" s="31"/>
      <c r="D22" s="3" t="s">
        <v>51</v>
      </c>
      <c r="E22" s="17">
        <v>1.38</v>
      </c>
      <c r="F22" s="1">
        <v>33</v>
      </c>
      <c r="G22" s="17">
        <v>14</v>
      </c>
      <c r="H22" s="17">
        <v>130</v>
      </c>
      <c r="I22" s="17">
        <v>0</v>
      </c>
      <c r="J22" s="17"/>
      <c r="K22" s="17">
        <v>1820</v>
      </c>
      <c r="L22" s="17">
        <v>0</v>
      </c>
      <c r="M22" s="19">
        <v>1230</v>
      </c>
      <c r="N22" s="8">
        <v>0</v>
      </c>
      <c r="O22" s="10">
        <v>0</v>
      </c>
      <c r="P22" s="3" t="s">
        <v>24</v>
      </c>
      <c r="Q22" s="4"/>
      <c r="R22" s="3" t="s">
        <v>23</v>
      </c>
      <c r="S22" s="3" t="e">
        <v>#DIV/0!</v>
      </c>
      <c r="T22" s="3">
        <v>3.6</v>
      </c>
      <c r="U22" s="3" t="e">
        <v>#DIV/0!</v>
      </c>
      <c r="V22" s="18">
        <v>593.63</v>
      </c>
    </row>
    <row r="23" spans="1:22" ht="13.2">
      <c r="A23" s="3"/>
      <c r="B23" s="31" t="s">
        <v>23</v>
      </c>
      <c r="C23" s="31"/>
      <c r="D23" s="3" t="s">
        <v>55</v>
      </c>
      <c r="E23" s="17">
        <v>4.48</v>
      </c>
      <c r="F23" s="1">
        <v>68</v>
      </c>
      <c r="G23" s="17">
        <v>6</v>
      </c>
      <c r="H23" s="17">
        <v>250</v>
      </c>
      <c r="I23" s="17">
        <v>21</v>
      </c>
      <c r="J23" s="17"/>
      <c r="K23" s="17">
        <v>5880</v>
      </c>
      <c r="L23" s="17">
        <v>0</v>
      </c>
      <c r="M23" s="2">
        <v>319</v>
      </c>
      <c r="N23" s="8">
        <v>14</v>
      </c>
      <c r="O23" s="10">
        <v>0</v>
      </c>
      <c r="P23" s="3">
        <v>23</v>
      </c>
      <c r="Q23" s="4"/>
      <c r="R23" s="3" t="s">
        <v>30</v>
      </c>
      <c r="S23" s="3">
        <v>9.8</v>
      </c>
      <c r="T23" s="3">
        <v>14</v>
      </c>
      <c r="U23" s="3">
        <v>137.35</v>
      </c>
      <c r="V23" s="18">
        <v>2290.56</v>
      </c>
    </row>
    <row r="24" spans="2:10" ht="14.4">
      <c r="B24" s="31" t="s">
        <v>23</v>
      </c>
      <c r="C24" s="31"/>
      <c r="D24" s="16" t="s">
        <v>78</v>
      </c>
      <c r="E24" s="15">
        <v>0.92</v>
      </c>
      <c r="F24" s="15">
        <v>8</v>
      </c>
      <c r="G24" s="15">
        <v>56</v>
      </c>
      <c r="H24" s="15">
        <v>30</v>
      </c>
      <c r="I24" s="15">
        <v>0</v>
      </c>
      <c r="J24" s="15" t="s">
        <v>27</v>
      </c>
    </row>
    <row r="25" spans="1:22" ht="13.2">
      <c r="A25" s="3"/>
      <c r="B25" s="31" t="s">
        <v>23</v>
      </c>
      <c r="C25" s="31"/>
      <c r="D25" s="3" t="s">
        <v>80</v>
      </c>
      <c r="E25" s="22">
        <v>6.32</v>
      </c>
      <c r="F25" s="1">
        <v>113</v>
      </c>
      <c r="G25" s="17">
        <v>12</v>
      </c>
      <c r="H25" s="17">
        <v>110</v>
      </c>
      <c r="I25" s="17">
        <v>13</v>
      </c>
      <c r="J25" s="17"/>
      <c r="K25" s="17">
        <v>660</v>
      </c>
      <c r="L25" s="17">
        <v>0</v>
      </c>
      <c r="M25" s="2">
        <v>250</v>
      </c>
      <c r="N25" s="8">
        <v>25</v>
      </c>
      <c r="O25" s="10">
        <v>0</v>
      </c>
      <c r="P25" s="3">
        <v>10</v>
      </c>
      <c r="Q25" s="4"/>
      <c r="R25" s="3" t="s">
        <v>23</v>
      </c>
      <c r="S25" s="3">
        <v>5.4</v>
      </c>
      <c r="T25" s="3">
        <v>17.9</v>
      </c>
      <c r="U25" s="3">
        <v>95.66</v>
      </c>
      <c r="V25" s="18">
        <v>2920</v>
      </c>
    </row>
    <row r="26" spans="1:22" ht="13.2">
      <c r="A26" s="3"/>
      <c r="B26" s="31" t="s">
        <v>23</v>
      </c>
      <c r="C26" s="31"/>
      <c r="D26" s="3" t="s">
        <v>84</v>
      </c>
      <c r="E26" s="17">
        <v>4.38</v>
      </c>
      <c r="F26" s="1">
        <v>31</v>
      </c>
      <c r="G26" s="17">
        <v>11</v>
      </c>
      <c r="H26" s="17">
        <v>80</v>
      </c>
      <c r="I26" s="17">
        <v>2</v>
      </c>
      <c r="J26" s="17"/>
      <c r="K26" s="17">
        <v>800</v>
      </c>
      <c r="L26" s="17">
        <v>0</v>
      </c>
      <c r="M26" s="2">
        <v>404</v>
      </c>
      <c r="N26" s="8">
        <v>8</v>
      </c>
      <c r="O26" s="10">
        <v>0</v>
      </c>
      <c r="P26" s="3">
        <v>50</v>
      </c>
      <c r="Q26" s="4"/>
      <c r="R26" s="3" t="s">
        <v>23</v>
      </c>
      <c r="S26" s="3">
        <v>16.6</v>
      </c>
      <c r="T26" s="3">
        <v>11</v>
      </c>
      <c r="U26" s="3">
        <v>183.12</v>
      </c>
      <c r="V26" s="18">
        <v>1806.75</v>
      </c>
    </row>
    <row r="27" spans="1:22" ht="13.2">
      <c r="A27" s="3"/>
      <c r="B27" s="31" t="s">
        <v>23</v>
      </c>
      <c r="C27" s="31"/>
      <c r="D27" s="3" t="s">
        <v>85</v>
      </c>
      <c r="E27" s="17">
        <v>0.5</v>
      </c>
      <c r="F27" s="1">
        <v>125</v>
      </c>
      <c r="G27" s="17">
        <v>2.5</v>
      </c>
      <c r="H27" s="17">
        <v>120</v>
      </c>
      <c r="I27" s="17">
        <v>2</v>
      </c>
      <c r="J27" s="17"/>
      <c r="K27" s="17">
        <v>175</v>
      </c>
      <c r="L27" s="17">
        <v>0</v>
      </c>
      <c r="M27" s="2">
        <v>140</v>
      </c>
      <c r="N27" s="8">
        <v>6</v>
      </c>
      <c r="O27" s="10">
        <v>0</v>
      </c>
      <c r="P27" s="3">
        <v>23</v>
      </c>
      <c r="Q27" s="4"/>
      <c r="R27" s="3" t="s">
        <v>23</v>
      </c>
      <c r="S27" s="3">
        <v>22.3</v>
      </c>
      <c r="T27" s="3">
        <v>31.9</v>
      </c>
      <c r="U27" s="3">
        <v>711.78</v>
      </c>
      <c r="V27" s="18">
        <v>5214.29</v>
      </c>
    </row>
    <row r="28" spans="1:22" ht="13.2">
      <c r="A28" s="3"/>
      <c r="B28" s="31" t="s">
        <v>23</v>
      </c>
      <c r="C28" s="31"/>
      <c r="D28" s="3" t="s">
        <v>87</v>
      </c>
      <c r="E28" s="17">
        <v>1.48</v>
      </c>
      <c r="F28" s="1">
        <v>28</v>
      </c>
      <c r="G28" s="17">
        <v>8</v>
      </c>
      <c r="H28" s="17">
        <v>100</v>
      </c>
      <c r="I28" s="17">
        <v>1</v>
      </c>
      <c r="J28" s="17"/>
      <c r="K28" s="17">
        <v>800</v>
      </c>
      <c r="L28" s="17">
        <v>0</v>
      </c>
      <c r="M28" s="2">
        <v>476</v>
      </c>
      <c r="N28" s="8">
        <v>5</v>
      </c>
      <c r="O28" s="10">
        <v>0</v>
      </c>
      <c r="P28" s="3">
        <v>100</v>
      </c>
      <c r="Q28" s="4"/>
      <c r="R28" s="3" t="s">
        <v>23</v>
      </c>
      <c r="S28" s="3">
        <v>28.1</v>
      </c>
      <c r="T28" s="3">
        <v>9.4</v>
      </c>
      <c r="U28" s="3">
        <v>263.67</v>
      </c>
      <c r="V28" s="18">
        <v>1533</v>
      </c>
    </row>
    <row r="29" spans="2:10" ht="14.4">
      <c r="B29" s="31" t="s">
        <v>23</v>
      </c>
      <c r="C29" s="31"/>
      <c r="D29" s="16" t="s">
        <v>77</v>
      </c>
      <c r="E29" s="15">
        <v>0.52</v>
      </c>
      <c r="J29" s="15" t="s">
        <v>27</v>
      </c>
    </row>
    <row r="30" spans="1:22" ht="13.2">
      <c r="A30" s="3"/>
      <c r="B30" s="31" t="s">
        <v>23</v>
      </c>
      <c r="C30" s="31"/>
      <c r="D30" s="3" t="s">
        <v>28</v>
      </c>
      <c r="E30" s="17">
        <v>1.38</v>
      </c>
      <c r="F30" s="1">
        <v>50</v>
      </c>
      <c r="G30" s="17">
        <v>18</v>
      </c>
      <c r="H30" s="17">
        <v>70</v>
      </c>
      <c r="I30" s="17">
        <v>6</v>
      </c>
      <c r="J30" s="17"/>
      <c r="K30" s="17">
        <v>1404</v>
      </c>
      <c r="L30" s="17">
        <v>0</v>
      </c>
      <c r="M30" s="2">
        <v>566</v>
      </c>
      <c r="N30" s="8">
        <v>44</v>
      </c>
      <c r="O30" s="10">
        <v>0</v>
      </c>
      <c r="P30" s="3">
        <v>13</v>
      </c>
      <c r="Q30" s="4"/>
      <c r="R30" s="3" t="s">
        <v>23</v>
      </c>
      <c r="S30" s="3">
        <v>3.1</v>
      </c>
      <c r="T30" s="3">
        <v>7.9</v>
      </c>
      <c r="U30" s="3">
        <v>24.25</v>
      </c>
      <c r="V30" s="18">
        <v>1289.46</v>
      </c>
    </row>
    <row r="31" spans="2:10" ht="14.4">
      <c r="B31" s="31" t="s">
        <v>23</v>
      </c>
      <c r="C31" s="31"/>
      <c r="D31" s="21" t="s">
        <v>95</v>
      </c>
      <c r="E31" s="15">
        <v>1.38</v>
      </c>
      <c r="F31" s="15">
        <v>1.38</v>
      </c>
      <c r="G31" s="15">
        <v>4.5</v>
      </c>
      <c r="H31" s="15">
        <v>20</v>
      </c>
      <c r="I31" s="15">
        <v>0</v>
      </c>
      <c r="J31" s="15" t="s">
        <v>27</v>
      </c>
    </row>
    <row r="32" spans="1:22" ht="13.2">
      <c r="A32" s="3"/>
      <c r="B32" s="31" t="s">
        <v>23</v>
      </c>
      <c r="C32" s="31"/>
      <c r="D32" s="3" t="s">
        <v>31</v>
      </c>
      <c r="E32" s="17">
        <v>3.33</v>
      </c>
      <c r="F32" s="1" t="s">
        <v>32</v>
      </c>
      <c r="G32" s="17">
        <v>33</v>
      </c>
      <c r="H32" s="17">
        <v>120</v>
      </c>
      <c r="I32" s="17">
        <v>0</v>
      </c>
      <c r="J32" s="17"/>
      <c r="K32" s="17">
        <v>24000</v>
      </c>
      <c r="L32" s="17">
        <v>0</v>
      </c>
      <c r="M32" s="19">
        <v>1245</v>
      </c>
      <c r="N32" s="8">
        <v>0</v>
      </c>
      <c r="O32" s="10">
        <v>0</v>
      </c>
      <c r="P32" s="3" t="s">
        <v>24</v>
      </c>
      <c r="Q32" s="4"/>
      <c r="R32" s="3" t="s">
        <v>23</v>
      </c>
      <c r="S32" s="3" t="e">
        <v>#DIV/0!</v>
      </c>
      <c r="T32" s="3">
        <v>3.6</v>
      </c>
      <c r="U32" s="3" t="e">
        <v>#DIV/0!</v>
      </c>
      <c r="V32" s="18">
        <v>586.43</v>
      </c>
    </row>
    <row r="33" spans="1:22" ht="13.2">
      <c r="A33" s="3" t="s">
        <v>23</v>
      </c>
      <c r="B33" s="31" t="s">
        <v>23</v>
      </c>
      <c r="C33" s="31"/>
      <c r="D33" s="3" t="s">
        <v>56</v>
      </c>
      <c r="E33" s="20">
        <v>1.23</v>
      </c>
      <c r="F33" s="3">
        <v>30</v>
      </c>
      <c r="G33" s="20">
        <v>75</v>
      </c>
      <c r="H33" s="20">
        <v>100</v>
      </c>
      <c r="I33" s="20">
        <v>3</v>
      </c>
      <c r="J33" s="17"/>
      <c r="K33" s="17">
        <v>7500</v>
      </c>
      <c r="L33" s="17">
        <v>0</v>
      </c>
      <c r="M33" s="19">
        <v>4464</v>
      </c>
      <c r="N33" s="8">
        <v>134</v>
      </c>
      <c r="O33" s="10">
        <v>0</v>
      </c>
      <c r="P33" s="3">
        <v>33</v>
      </c>
      <c r="Q33" s="4"/>
      <c r="R33" s="3" t="s">
        <v>23</v>
      </c>
      <c r="S33" s="3">
        <v>1</v>
      </c>
      <c r="T33" s="3">
        <v>1</v>
      </c>
      <c r="U33" s="3">
        <v>1</v>
      </c>
      <c r="V33" s="18">
        <v>163.52</v>
      </c>
    </row>
    <row r="34" spans="1:22" ht="13.2">
      <c r="A34" s="3"/>
      <c r="B34" s="31" t="s">
        <v>23</v>
      </c>
      <c r="C34" s="31"/>
      <c r="D34" s="3" t="s">
        <v>58</v>
      </c>
      <c r="E34" s="17">
        <v>0.92</v>
      </c>
      <c r="F34" s="1">
        <v>28</v>
      </c>
      <c r="G34" s="17">
        <v>6</v>
      </c>
      <c r="H34" s="17">
        <v>120</v>
      </c>
      <c r="I34" s="17">
        <v>2</v>
      </c>
      <c r="J34" s="17"/>
      <c r="K34" s="17">
        <v>2100</v>
      </c>
      <c r="L34" s="17">
        <v>0</v>
      </c>
      <c r="M34" s="2">
        <v>882</v>
      </c>
      <c r="N34" s="8">
        <v>21</v>
      </c>
      <c r="O34" s="10">
        <v>0</v>
      </c>
      <c r="P34" s="3">
        <v>42</v>
      </c>
      <c r="Q34" s="4"/>
      <c r="R34" s="3" t="s">
        <v>23</v>
      </c>
      <c r="S34" s="3">
        <v>6.4</v>
      </c>
      <c r="T34" s="3">
        <v>5.1</v>
      </c>
      <c r="U34" s="3">
        <v>32.25</v>
      </c>
      <c r="V34" s="18">
        <v>827.33</v>
      </c>
    </row>
    <row r="35" spans="1:22" ht="13.2">
      <c r="A35" s="3"/>
      <c r="B35" s="31" t="s">
        <v>23</v>
      </c>
      <c r="C35" s="31"/>
      <c r="D35" s="3" t="s">
        <v>36</v>
      </c>
      <c r="E35" s="17">
        <v>0.87</v>
      </c>
      <c r="F35" s="1">
        <v>54</v>
      </c>
      <c r="G35" s="17">
        <v>3.5</v>
      </c>
      <c r="H35" s="17">
        <v>180</v>
      </c>
      <c r="I35" s="17">
        <v>7</v>
      </c>
      <c r="J35" s="17"/>
      <c r="K35" s="17">
        <v>2340</v>
      </c>
      <c r="L35" s="17">
        <v>0</v>
      </c>
      <c r="M35" s="2">
        <v>588</v>
      </c>
      <c r="N35" s="8">
        <v>23</v>
      </c>
      <c r="O35" s="10">
        <v>0</v>
      </c>
      <c r="P35" s="3">
        <v>26</v>
      </c>
      <c r="Q35" s="4"/>
      <c r="R35" s="3" t="s">
        <v>23</v>
      </c>
      <c r="S35" s="3">
        <v>5.9</v>
      </c>
      <c r="T35" s="3">
        <v>7.6</v>
      </c>
      <c r="U35" s="3">
        <v>44.48</v>
      </c>
      <c r="V35" s="18">
        <v>1241.62</v>
      </c>
    </row>
    <row r="36" spans="2:10" ht="14.4">
      <c r="B36" s="31" t="s">
        <v>23</v>
      </c>
      <c r="C36" s="31"/>
      <c r="D36" s="21" t="s">
        <v>89</v>
      </c>
      <c r="E36" s="15" t="s">
        <v>101</v>
      </c>
      <c r="F36" s="15">
        <v>85</v>
      </c>
      <c r="G36" s="15">
        <v>10</v>
      </c>
      <c r="H36" s="15">
        <v>25</v>
      </c>
      <c r="I36" s="15">
        <v>1</v>
      </c>
      <c r="J36" s="15" t="s">
        <v>27</v>
      </c>
    </row>
    <row r="37" spans="1:22" ht="13.2">
      <c r="A37" s="3"/>
      <c r="B37" s="31" t="s">
        <v>23</v>
      </c>
      <c r="C37" s="31"/>
      <c r="D37" s="3" t="s">
        <v>104</v>
      </c>
      <c r="E37" s="17"/>
      <c r="F37" s="17"/>
      <c r="G37" s="17"/>
      <c r="H37" s="17"/>
      <c r="I37" s="17"/>
      <c r="J37" s="17"/>
      <c r="K37" s="17">
        <v>120</v>
      </c>
      <c r="L37" s="17">
        <v>340</v>
      </c>
      <c r="M37" s="2">
        <v>120</v>
      </c>
      <c r="N37" s="8">
        <v>0</v>
      </c>
      <c r="O37" s="10">
        <v>340</v>
      </c>
      <c r="P37" s="3" t="s">
        <v>24</v>
      </c>
      <c r="Q37" s="4"/>
      <c r="R37" s="3" t="s">
        <v>105</v>
      </c>
      <c r="S37" s="3" t="e">
        <v>#DIV/0!</v>
      </c>
      <c r="T37" s="3">
        <v>37.2</v>
      </c>
      <c r="U37" s="3" t="e">
        <v>#DIV/0!</v>
      </c>
      <c r="V37" s="18">
        <v>6083.33</v>
      </c>
    </row>
    <row r="38" spans="2:10" ht="14.4">
      <c r="B38" s="31" t="s">
        <v>23</v>
      </c>
      <c r="C38" s="31"/>
      <c r="D38" s="16" t="s">
        <v>107</v>
      </c>
      <c r="E38" s="15">
        <v>2.22</v>
      </c>
      <c r="F38" s="15">
        <v>90</v>
      </c>
      <c r="G38" s="15">
        <v>10</v>
      </c>
      <c r="H38" s="15">
        <v>80</v>
      </c>
      <c r="I38" s="15">
        <v>2</v>
      </c>
      <c r="J38" s="15" t="s">
        <v>27</v>
      </c>
    </row>
    <row r="39" spans="1:22" ht="13.2">
      <c r="A39" s="3"/>
      <c r="B39" s="31" t="s">
        <v>23</v>
      </c>
      <c r="C39" s="31"/>
      <c r="D39" s="3" t="s">
        <v>90</v>
      </c>
      <c r="E39" s="17">
        <v>2.22</v>
      </c>
      <c r="F39" s="1">
        <v>89</v>
      </c>
      <c r="G39" s="17">
        <v>10</v>
      </c>
      <c r="H39" s="17">
        <v>70</v>
      </c>
      <c r="I39" s="17">
        <v>4</v>
      </c>
      <c r="J39" s="17"/>
      <c r="K39" s="17">
        <v>700</v>
      </c>
      <c r="L39" s="17">
        <v>0</v>
      </c>
      <c r="M39" s="2">
        <v>354</v>
      </c>
      <c r="N39" s="8">
        <v>25</v>
      </c>
      <c r="O39" s="10">
        <v>0</v>
      </c>
      <c r="P39" s="3">
        <v>14</v>
      </c>
      <c r="Q39" s="4"/>
      <c r="R39" s="3" t="s">
        <v>23</v>
      </c>
      <c r="S39" s="3">
        <v>5.3</v>
      </c>
      <c r="T39" s="3">
        <v>12.6</v>
      </c>
      <c r="U39" s="3">
        <v>66.97</v>
      </c>
      <c r="V39" s="18">
        <v>2064.86</v>
      </c>
    </row>
    <row r="40" spans="1:22" ht="13.2">
      <c r="A40" s="3"/>
      <c r="B40" s="31" t="s">
        <v>23</v>
      </c>
      <c r="C40" s="31"/>
      <c r="D40" s="3" t="s">
        <v>91</v>
      </c>
      <c r="E40" s="17">
        <v>2.78</v>
      </c>
      <c r="F40" s="1">
        <v>145</v>
      </c>
      <c r="G40" s="17">
        <v>6</v>
      </c>
      <c r="H40" s="17">
        <v>330</v>
      </c>
      <c r="I40" s="17">
        <v>13</v>
      </c>
      <c r="J40" s="17"/>
      <c r="K40" s="17">
        <v>1440</v>
      </c>
      <c r="L40" s="17">
        <v>0</v>
      </c>
      <c r="M40" s="2">
        <v>576</v>
      </c>
      <c r="N40" s="8">
        <v>27</v>
      </c>
      <c r="O40" s="10">
        <v>0</v>
      </c>
      <c r="P40" s="3">
        <v>21</v>
      </c>
      <c r="Q40" s="4"/>
      <c r="R40" s="3" t="s">
        <v>23</v>
      </c>
      <c r="S40" s="3">
        <v>4.9</v>
      </c>
      <c r="T40" s="3">
        <v>7.8</v>
      </c>
      <c r="U40" s="3">
        <v>38.16</v>
      </c>
      <c r="V40" s="18">
        <v>1267.36</v>
      </c>
    </row>
    <row r="41" spans="2:10" ht="14.4">
      <c r="B41" s="31" t="s">
        <v>23</v>
      </c>
      <c r="C41" s="31"/>
      <c r="D41" s="21" t="s">
        <v>94</v>
      </c>
      <c r="E41" s="15">
        <v>3.48</v>
      </c>
      <c r="F41" s="15">
        <v>453</v>
      </c>
      <c r="J41" s="15" t="s">
        <v>27</v>
      </c>
    </row>
    <row r="42" spans="2:10" ht="14.4">
      <c r="B42" s="31" t="s">
        <v>23</v>
      </c>
      <c r="C42" s="31"/>
      <c r="D42" s="16" t="s">
        <v>110</v>
      </c>
      <c r="E42" s="15">
        <v>2.98</v>
      </c>
      <c r="F42" s="15">
        <v>453</v>
      </c>
      <c r="J42" s="15" t="s">
        <v>27</v>
      </c>
    </row>
    <row r="43" spans="1:22" ht="13.2">
      <c r="A43" s="3"/>
      <c r="B43" s="31" t="s">
        <v>23</v>
      </c>
      <c r="C43" s="31"/>
      <c r="D43" s="3" t="s">
        <v>111</v>
      </c>
      <c r="E43" s="17">
        <v>1.84</v>
      </c>
      <c r="F43" s="1">
        <v>45</v>
      </c>
      <c r="G43" s="17">
        <v>6</v>
      </c>
      <c r="H43" s="17">
        <v>140</v>
      </c>
      <c r="I43" s="17">
        <v>3</v>
      </c>
      <c r="J43" s="17"/>
      <c r="K43" s="17">
        <v>7700</v>
      </c>
      <c r="L43" s="17">
        <v>0</v>
      </c>
      <c r="M43" s="2">
        <v>964</v>
      </c>
      <c r="N43" s="8">
        <v>28</v>
      </c>
      <c r="O43" s="10">
        <v>0</v>
      </c>
      <c r="P43" s="3">
        <v>35</v>
      </c>
      <c r="Q43" s="4"/>
      <c r="R43" s="3" t="s">
        <v>30</v>
      </c>
      <c r="S43" s="3">
        <v>4.9</v>
      </c>
      <c r="T43" s="3">
        <v>4.6</v>
      </c>
      <c r="U43" s="3">
        <v>22.53</v>
      </c>
      <c r="V43" s="18">
        <v>757.49</v>
      </c>
    </row>
    <row r="44" spans="1:22" ht="13.2">
      <c r="A44" s="3"/>
      <c r="B44" s="31" t="s">
        <v>23</v>
      </c>
      <c r="C44" s="31"/>
      <c r="D44" s="3" t="s">
        <v>39</v>
      </c>
      <c r="E44" s="17">
        <v>0.75</v>
      </c>
      <c r="F44" s="1">
        <v>150</v>
      </c>
      <c r="G44" s="17">
        <v>1</v>
      </c>
      <c r="H44" s="17">
        <v>100</v>
      </c>
      <c r="I44" s="17">
        <v>15</v>
      </c>
      <c r="J44" s="17"/>
      <c r="K44" s="17">
        <v>560</v>
      </c>
      <c r="L44" s="17">
        <v>0</v>
      </c>
      <c r="M44" s="2">
        <v>161</v>
      </c>
      <c r="N44" s="8">
        <v>16</v>
      </c>
      <c r="O44" s="10">
        <v>0</v>
      </c>
      <c r="P44" s="3">
        <v>10</v>
      </c>
      <c r="Q44" s="4"/>
      <c r="R44" s="3" t="s">
        <v>23</v>
      </c>
      <c r="S44" s="3">
        <v>8.3</v>
      </c>
      <c r="T44" s="3">
        <v>27.7</v>
      </c>
      <c r="U44" s="3">
        <v>230.89</v>
      </c>
      <c r="V44" s="18">
        <v>4536.43</v>
      </c>
    </row>
    <row r="45" spans="2:10" ht="14.4">
      <c r="B45" s="31" t="s">
        <v>23</v>
      </c>
      <c r="C45" s="31"/>
      <c r="D45" s="21" t="s">
        <v>112</v>
      </c>
      <c r="E45" s="15" t="s">
        <v>113</v>
      </c>
      <c r="J45" s="15" t="s">
        <v>27</v>
      </c>
    </row>
    <row r="46" spans="2:10" ht="14.4">
      <c r="B46" s="31" t="s">
        <v>23</v>
      </c>
      <c r="C46" s="31"/>
      <c r="D46" s="16" t="s">
        <v>114</v>
      </c>
      <c r="E46" s="15">
        <v>0.98</v>
      </c>
      <c r="F46" s="15">
        <v>30</v>
      </c>
      <c r="G46" s="15">
        <v>4</v>
      </c>
      <c r="H46" s="15">
        <v>10</v>
      </c>
      <c r="I46" s="15">
        <v>0</v>
      </c>
      <c r="J46" s="15" t="s">
        <v>27</v>
      </c>
    </row>
    <row r="47" spans="2:10" ht="14.4">
      <c r="B47" s="31" t="s">
        <v>23</v>
      </c>
      <c r="C47" s="31"/>
      <c r="D47" s="21" t="s">
        <v>96</v>
      </c>
      <c r="E47" s="15">
        <v>0.68</v>
      </c>
      <c r="J47" s="15" t="s">
        <v>27</v>
      </c>
    </row>
    <row r="48" spans="1:22" ht="13.2">
      <c r="A48" s="3"/>
      <c r="B48" s="31" t="s">
        <v>23</v>
      </c>
      <c r="C48" s="31"/>
      <c r="D48" s="3" t="s">
        <v>116</v>
      </c>
      <c r="E48" s="17">
        <v>0.88</v>
      </c>
      <c r="F48" s="1">
        <v>39</v>
      </c>
      <c r="G48" s="17">
        <v>8</v>
      </c>
      <c r="H48" s="17">
        <v>110</v>
      </c>
      <c r="I48" s="17">
        <v>3</v>
      </c>
      <c r="J48" s="17"/>
      <c r="K48" s="17">
        <v>720</v>
      </c>
      <c r="L48" s="17">
        <v>0</v>
      </c>
      <c r="M48" s="2">
        <v>610</v>
      </c>
      <c r="N48" s="8">
        <v>20</v>
      </c>
      <c r="O48" s="10">
        <v>0</v>
      </c>
      <c r="P48" s="3">
        <v>30</v>
      </c>
      <c r="Q48" s="4"/>
      <c r="R48" s="3" t="s">
        <v>23</v>
      </c>
      <c r="S48" s="3">
        <v>6.6</v>
      </c>
      <c r="T48" s="3">
        <v>7.3</v>
      </c>
      <c r="U48" s="3">
        <v>48.18</v>
      </c>
      <c r="V48" s="18">
        <v>1196.39</v>
      </c>
    </row>
    <row r="49" spans="1:22" ht="13.2">
      <c r="A49" s="3"/>
      <c r="B49" s="31" t="s">
        <v>23</v>
      </c>
      <c r="C49" s="31"/>
      <c r="D49" s="3" t="s">
        <v>117</v>
      </c>
      <c r="E49" s="17">
        <v>1.38</v>
      </c>
      <c r="F49" s="1">
        <v>38</v>
      </c>
      <c r="G49" s="17">
        <v>3</v>
      </c>
      <c r="H49" s="17">
        <v>190</v>
      </c>
      <c r="I49" s="17">
        <v>2</v>
      </c>
      <c r="J49" s="17"/>
      <c r="K49" s="17">
        <v>1260</v>
      </c>
      <c r="L49" s="17">
        <v>0</v>
      </c>
      <c r="M49" s="2">
        <v>320</v>
      </c>
      <c r="N49" s="8">
        <v>5</v>
      </c>
      <c r="O49" s="10">
        <v>0</v>
      </c>
      <c r="P49" s="3">
        <v>70</v>
      </c>
      <c r="Q49" s="4"/>
      <c r="R49" s="3" t="s">
        <v>23</v>
      </c>
      <c r="S49" s="3">
        <v>29.3</v>
      </c>
      <c r="T49" s="3">
        <v>14</v>
      </c>
      <c r="U49" s="3">
        <v>409.24</v>
      </c>
      <c r="V49" s="18">
        <v>2282.7</v>
      </c>
    </row>
    <row r="50" spans="1:22" ht="13.2">
      <c r="A50" s="3"/>
      <c r="B50" s="31" t="s">
        <v>23</v>
      </c>
      <c r="C50" s="31"/>
      <c r="D50" s="3" t="s">
        <v>118</v>
      </c>
      <c r="E50" s="17">
        <v>3.54</v>
      </c>
      <c r="F50" s="1">
        <v>41</v>
      </c>
      <c r="G50" s="17">
        <v>8</v>
      </c>
      <c r="H50" s="17">
        <v>200</v>
      </c>
      <c r="I50" s="17">
        <v>3</v>
      </c>
      <c r="J50" s="17"/>
      <c r="K50" s="17">
        <v>5600</v>
      </c>
      <c r="L50" s="17">
        <v>0</v>
      </c>
      <c r="M50" s="2">
        <v>624</v>
      </c>
      <c r="N50" s="8">
        <v>9</v>
      </c>
      <c r="O50" s="10">
        <v>0</v>
      </c>
      <c r="P50" s="3">
        <v>67</v>
      </c>
      <c r="Q50" s="4"/>
      <c r="R50" s="3" t="s">
        <v>23</v>
      </c>
      <c r="S50" s="3">
        <v>14.3</v>
      </c>
      <c r="T50" s="3">
        <v>7.2</v>
      </c>
      <c r="U50" s="3">
        <v>102.5</v>
      </c>
      <c r="V50" s="18">
        <v>1170.61</v>
      </c>
    </row>
    <row r="51" spans="1:22" ht="13.2">
      <c r="A51" s="3"/>
      <c r="B51" s="31" t="s">
        <v>23</v>
      </c>
      <c r="C51" s="31"/>
      <c r="D51" s="3" t="s">
        <v>119</v>
      </c>
      <c r="E51" s="17">
        <v>1.54</v>
      </c>
      <c r="F51" s="1">
        <v>28</v>
      </c>
      <c r="G51" s="17">
        <v>12</v>
      </c>
      <c r="H51" s="17">
        <v>100</v>
      </c>
      <c r="I51" s="17">
        <v>4</v>
      </c>
      <c r="J51" s="17"/>
      <c r="K51" s="17">
        <v>1280</v>
      </c>
      <c r="L51" s="17">
        <v>0</v>
      </c>
      <c r="M51" s="2">
        <v>762</v>
      </c>
      <c r="N51" s="8">
        <v>19</v>
      </c>
      <c r="O51" s="10">
        <v>0</v>
      </c>
      <c r="P51" s="3">
        <v>40</v>
      </c>
      <c r="Q51" s="4"/>
      <c r="R51" s="3" t="s">
        <v>23</v>
      </c>
      <c r="S51" s="3">
        <v>7</v>
      </c>
      <c r="T51" s="3">
        <v>5.9</v>
      </c>
      <c r="U51" s="3">
        <v>41.2</v>
      </c>
      <c r="V51" s="18">
        <v>958.13</v>
      </c>
    </row>
    <row r="52" spans="1:22" ht="13.2">
      <c r="A52" s="3"/>
      <c r="B52" s="31" t="s">
        <v>23</v>
      </c>
      <c r="C52" s="31"/>
      <c r="D52" s="3" t="s">
        <v>120</v>
      </c>
      <c r="E52" s="20">
        <v>1.84</v>
      </c>
      <c r="F52" s="20">
        <v>59</v>
      </c>
      <c r="G52" s="20">
        <v>7</v>
      </c>
      <c r="H52" s="20">
        <v>210</v>
      </c>
      <c r="I52" s="20">
        <v>4</v>
      </c>
      <c r="J52" s="20"/>
      <c r="K52" s="20">
        <v>2800</v>
      </c>
      <c r="L52" s="17">
        <v>784</v>
      </c>
      <c r="M52" s="19">
        <v>1148</v>
      </c>
      <c r="N52" s="8">
        <v>29</v>
      </c>
      <c r="O52" s="10">
        <v>321.3114754</v>
      </c>
      <c r="P52" s="3">
        <v>40</v>
      </c>
      <c r="Q52" s="4"/>
      <c r="R52" s="3" t="s">
        <v>23</v>
      </c>
      <c r="S52" s="3">
        <v>4.7</v>
      </c>
      <c r="T52" s="3">
        <v>3.9</v>
      </c>
      <c r="U52" s="3">
        <v>18.16</v>
      </c>
      <c r="V52" s="18">
        <v>636.14</v>
      </c>
    </row>
    <row r="53" spans="1:22" ht="13.2">
      <c r="A53" s="3"/>
      <c r="B53" s="31" t="s">
        <v>23</v>
      </c>
      <c r="C53" s="31"/>
      <c r="D53" s="3" t="s">
        <v>121</v>
      </c>
      <c r="E53" s="17">
        <v>9</v>
      </c>
      <c r="F53" s="1">
        <v>88</v>
      </c>
      <c r="G53" s="17">
        <v>11</v>
      </c>
      <c r="H53" s="17">
        <v>280</v>
      </c>
      <c r="I53" s="17">
        <v>18</v>
      </c>
      <c r="J53" s="17"/>
      <c r="K53" s="17">
        <v>1050</v>
      </c>
      <c r="L53" s="17">
        <v>0</v>
      </c>
      <c r="M53" s="2">
        <v>407</v>
      </c>
      <c r="N53" s="8">
        <v>23</v>
      </c>
      <c r="O53" s="10">
        <v>0</v>
      </c>
      <c r="P53" s="3">
        <v>18</v>
      </c>
      <c r="Q53" s="4"/>
      <c r="R53" s="3" t="s">
        <v>23</v>
      </c>
      <c r="S53" s="3">
        <v>5.8</v>
      </c>
      <c r="T53" s="3">
        <v>11</v>
      </c>
      <c r="U53" s="3">
        <v>63.17</v>
      </c>
      <c r="V53" s="18">
        <v>1793.71</v>
      </c>
    </row>
    <row r="54" spans="1:6" ht="13.2">
      <c r="A54" s="15">
        <v>1</v>
      </c>
      <c r="B54" s="31" t="s">
        <v>23</v>
      </c>
      <c r="C54" s="31"/>
      <c r="D54" s="15" t="s">
        <v>97</v>
      </c>
      <c r="E54" s="15">
        <v>0.98</v>
      </c>
      <c r="F54" s="15">
        <v>350</v>
      </c>
    </row>
    <row r="55" spans="1:22" ht="13.2">
      <c r="A55" s="3"/>
      <c r="B55" s="31" t="s">
        <v>23</v>
      </c>
      <c r="C55" s="31"/>
      <c r="D55" s="3" t="s">
        <v>59</v>
      </c>
      <c r="E55" s="17">
        <v>4.5</v>
      </c>
      <c r="F55" s="1">
        <v>70</v>
      </c>
      <c r="G55" s="17">
        <f>3*5</f>
        <v>15</v>
      </c>
      <c r="H55" s="17">
        <v>250</v>
      </c>
      <c r="I55" s="17">
        <v>9</v>
      </c>
      <c r="J55" s="17"/>
      <c r="K55" s="17">
        <v>780</v>
      </c>
      <c r="L55" s="17">
        <v>0</v>
      </c>
      <c r="M55" s="2">
        <v>780</v>
      </c>
      <c r="N55" s="8">
        <v>30</v>
      </c>
      <c r="O55" s="10">
        <v>0</v>
      </c>
      <c r="P55" s="3">
        <v>26</v>
      </c>
      <c r="Q55" s="4"/>
      <c r="R55" s="3" t="s">
        <v>23</v>
      </c>
      <c r="S55" s="3">
        <v>4.5</v>
      </c>
      <c r="T55" s="3">
        <v>5.7</v>
      </c>
      <c r="U55" s="3">
        <v>25.55</v>
      </c>
      <c r="V55" s="18">
        <v>935.9</v>
      </c>
    </row>
    <row r="56" spans="2:10" ht="14.4">
      <c r="B56" s="31" t="s">
        <v>23</v>
      </c>
      <c r="C56" s="31"/>
      <c r="D56" s="21" t="s">
        <v>123</v>
      </c>
      <c r="E56" s="15">
        <v>6.98</v>
      </c>
      <c r="F56" s="15">
        <v>13</v>
      </c>
      <c r="G56" s="15">
        <v>140</v>
      </c>
      <c r="H56" s="15">
        <v>120</v>
      </c>
      <c r="I56" s="15">
        <v>0</v>
      </c>
      <c r="J56" s="15" t="s">
        <v>27</v>
      </c>
    </row>
    <row r="57" spans="1:10" ht="14.4">
      <c r="A57" s="15">
        <v>1</v>
      </c>
      <c r="B57" s="31" t="s">
        <v>23</v>
      </c>
      <c r="C57" s="31"/>
      <c r="D57" s="16" t="s">
        <v>99</v>
      </c>
      <c r="E57" s="15">
        <v>0.5</v>
      </c>
      <c r="J57" s="15" t="s">
        <v>27</v>
      </c>
    </row>
    <row r="58" spans="1:22" ht="13.2">
      <c r="A58" s="3"/>
      <c r="B58" s="31" t="s">
        <v>23</v>
      </c>
      <c r="C58" s="31"/>
      <c r="D58" s="3" t="s">
        <v>61</v>
      </c>
      <c r="E58" s="17">
        <v>1.54</v>
      </c>
      <c r="F58" s="1">
        <v>35</v>
      </c>
      <c r="G58" s="17">
        <v>13</v>
      </c>
      <c r="H58" s="17">
        <v>80</v>
      </c>
      <c r="I58" s="17">
        <v>10</v>
      </c>
      <c r="J58" s="17"/>
      <c r="K58" s="17">
        <v>1040</v>
      </c>
      <c r="L58" s="17">
        <v>0</v>
      </c>
      <c r="M58" s="2">
        <v>929</v>
      </c>
      <c r="N58" s="8">
        <v>116</v>
      </c>
      <c r="O58" s="10">
        <v>0</v>
      </c>
      <c r="P58" s="3">
        <v>8</v>
      </c>
      <c r="Q58" s="3" t="s">
        <v>62</v>
      </c>
      <c r="R58" s="3" t="s">
        <v>23</v>
      </c>
      <c r="S58" s="3">
        <v>1.2</v>
      </c>
      <c r="T58" s="3">
        <v>4.8</v>
      </c>
      <c r="U58" s="3">
        <v>5.55</v>
      </c>
      <c r="V58" s="18">
        <v>786.15</v>
      </c>
    </row>
    <row r="59" spans="2:10" ht="14.4">
      <c r="B59" s="31" t="s">
        <v>23</v>
      </c>
      <c r="C59" s="31"/>
      <c r="D59" s="16" t="s">
        <v>102</v>
      </c>
      <c r="E59" s="15">
        <v>0.98</v>
      </c>
      <c r="F59" s="15">
        <v>453</v>
      </c>
      <c r="J59" s="15" t="s">
        <v>27</v>
      </c>
    </row>
    <row r="60" spans="1:10" ht="14.4">
      <c r="A60" s="15">
        <v>1</v>
      </c>
      <c r="B60" s="31" t="s">
        <v>23</v>
      </c>
      <c r="C60" s="31"/>
      <c r="D60" s="21" t="s">
        <v>106</v>
      </c>
      <c r="E60" s="15">
        <v>0.33</v>
      </c>
      <c r="J60" s="15" t="s">
        <v>27</v>
      </c>
    </row>
    <row r="61" spans="1:22" ht="13.2">
      <c r="A61" s="3"/>
      <c r="B61" s="31" t="s">
        <v>23</v>
      </c>
      <c r="C61" s="31"/>
      <c r="D61" s="3" t="s">
        <v>63</v>
      </c>
      <c r="E61" s="17">
        <v>1.48</v>
      </c>
      <c r="F61" s="1">
        <v>80</v>
      </c>
      <c r="G61" s="17">
        <v>1</v>
      </c>
      <c r="H61" s="17">
        <v>190</v>
      </c>
      <c r="I61" s="17">
        <v>14</v>
      </c>
      <c r="J61" s="17"/>
      <c r="K61" s="17">
        <v>480</v>
      </c>
      <c r="L61" s="17">
        <v>0</v>
      </c>
      <c r="M61" s="2">
        <v>348</v>
      </c>
      <c r="N61" s="8">
        <v>48</v>
      </c>
      <c r="O61" s="10">
        <v>0</v>
      </c>
      <c r="P61" s="3">
        <v>7</v>
      </c>
      <c r="Q61" s="4"/>
      <c r="R61" s="3" t="s">
        <v>23</v>
      </c>
      <c r="S61" s="3">
        <v>2.8</v>
      </c>
      <c r="T61" s="3">
        <v>12.8</v>
      </c>
      <c r="U61" s="3">
        <v>35.94</v>
      </c>
      <c r="V61" s="18">
        <v>2098.75</v>
      </c>
    </row>
    <row r="62" spans="2:10" ht="14.4">
      <c r="B62" s="31" t="s">
        <v>23</v>
      </c>
      <c r="C62" s="31"/>
      <c r="D62" s="16" t="s">
        <v>124</v>
      </c>
      <c r="E62" s="15" t="s">
        <v>125</v>
      </c>
      <c r="J62" s="15" t="s">
        <v>27</v>
      </c>
    </row>
    <row r="63" spans="1:22" ht="13.2">
      <c r="A63" s="3"/>
      <c r="B63" s="31" t="s">
        <v>23</v>
      </c>
      <c r="C63" s="31"/>
      <c r="D63" s="3" t="s">
        <v>66</v>
      </c>
      <c r="E63" s="17">
        <v>0.6</v>
      </c>
      <c r="F63" s="1">
        <v>2</v>
      </c>
      <c r="G63" s="17">
        <v>6</v>
      </c>
      <c r="H63" s="17">
        <v>190</v>
      </c>
      <c r="I63" s="17">
        <v>0</v>
      </c>
      <c r="J63" s="17"/>
      <c r="K63" s="17">
        <v>800</v>
      </c>
      <c r="L63" s="17">
        <v>0</v>
      </c>
      <c r="M63" s="2">
        <v>952</v>
      </c>
      <c r="N63" s="8">
        <v>0</v>
      </c>
      <c r="O63" s="10">
        <v>0</v>
      </c>
      <c r="P63" s="3" t="s">
        <v>24</v>
      </c>
      <c r="Q63" s="4"/>
      <c r="R63" s="3" t="s">
        <v>23</v>
      </c>
      <c r="S63" s="3" t="e">
        <v>#DIV/0!</v>
      </c>
      <c r="T63" s="3">
        <v>4.7</v>
      </c>
      <c r="U63" s="3" t="e">
        <v>#DIV/0!</v>
      </c>
      <c r="V63" s="18">
        <v>766.5</v>
      </c>
    </row>
    <row r="64" spans="2:10" ht="14.4">
      <c r="B64" s="31" t="s">
        <v>23</v>
      </c>
      <c r="C64" s="31"/>
      <c r="D64" s="16" t="s">
        <v>128</v>
      </c>
      <c r="E64" s="15">
        <v>0.88</v>
      </c>
      <c r="F64" s="15">
        <v>453</v>
      </c>
      <c r="J64" s="15"/>
    </row>
    <row r="65" spans="2:10" ht="14.4">
      <c r="B65" s="31" t="s">
        <v>23</v>
      </c>
      <c r="C65" s="31"/>
      <c r="D65" s="25" t="s">
        <v>69</v>
      </c>
      <c r="E65" s="15">
        <v>3.64</v>
      </c>
      <c r="F65" s="15">
        <v>5</v>
      </c>
      <c r="G65" s="15">
        <v>91</v>
      </c>
      <c r="H65" s="15">
        <v>20</v>
      </c>
      <c r="I65" s="15">
        <v>2</v>
      </c>
      <c r="J65" s="15" t="s">
        <v>27</v>
      </c>
    </row>
    <row r="66" spans="1:22" ht="13.2">
      <c r="A66" s="3"/>
      <c r="B66" s="31" t="s">
        <v>23</v>
      </c>
      <c r="C66" s="31"/>
      <c r="D66" s="3" t="s">
        <v>129</v>
      </c>
      <c r="E66" s="17">
        <v>0.57</v>
      </c>
      <c r="F66" s="1">
        <v>33</v>
      </c>
      <c r="G66" s="17">
        <v>5</v>
      </c>
      <c r="H66" s="17">
        <v>30</v>
      </c>
      <c r="I66" s="17">
        <v>1</v>
      </c>
      <c r="J66" s="17"/>
      <c r="K66" s="17">
        <v>1860</v>
      </c>
      <c r="L66" s="17">
        <v>0</v>
      </c>
      <c r="M66" s="2">
        <v>311</v>
      </c>
      <c r="N66" s="8">
        <v>10</v>
      </c>
      <c r="O66" s="10">
        <v>0</v>
      </c>
      <c r="P66" s="3">
        <v>30</v>
      </c>
      <c r="Q66" s="4"/>
      <c r="R66" s="3" t="s">
        <v>30</v>
      </c>
      <c r="S66" s="3">
        <v>12.9</v>
      </c>
      <c r="T66" s="3">
        <v>14.4</v>
      </c>
      <c r="U66" s="3">
        <v>186.03</v>
      </c>
      <c r="V66" s="18">
        <v>2350.91</v>
      </c>
    </row>
    <row r="67" spans="1:22" ht="13.2">
      <c r="A67" s="3"/>
      <c r="B67" s="31" t="s">
        <v>23</v>
      </c>
      <c r="C67" s="31"/>
      <c r="D67" s="23" t="s">
        <v>70</v>
      </c>
      <c r="E67" s="17">
        <v>1.43</v>
      </c>
      <c r="F67" s="1">
        <v>32</v>
      </c>
      <c r="G67" s="17">
        <v>16</v>
      </c>
      <c r="H67" s="17">
        <v>180</v>
      </c>
      <c r="I67" s="17">
        <v>7</v>
      </c>
      <c r="J67" s="17"/>
      <c r="K67" s="17">
        <v>16340</v>
      </c>
      <c r="L67" s="17">
        <v>0</v>
      </c>
      <c r="M67" s="19">
        <v>1487</v>
      </c>
      <c r="N67" s="8">
        <v>55</v>
      </c>
      <c r="O67" s="10">
        <v>0</v>
      </c>
      <c r="P67" s="3">
        <v>27</v>
      </c>
      <c r="Q67" s="4"/>
      <c r="R67" s="3" t="s">
        <v>30</v>
      </c>
      <c r="S67" s="3">
        <v>2.4</v>
      </c>
      <c r="T67" s="3">
        <v>3</v>
      </c>
      <c r="U67" s="3">
        <v>7.34</v>
      </c>
      <c r="V67" s="18">
        <v>490.99</v>
      </c>
    </row>
    <row r="68" spans="2:9" ht="13.2">
      <c r="B68" s="31" t="s">
        <v>23</v>
      </c>
      <c r="C68" s="31"/>
      <c r="D68" s="26" t="s">
        <v>71</v>
      </c>
      <c r="E68" s="15">
        <v>3.5</v>
      </c>
      <c r="F68" s="15">
        <v>28</v>
      </c>
      <c r="G68" s="15">
        <v>16</v>
      </c>
      <c r="H68" s="15">
        <v>160</v>
      </c>
      <c r="I68" s="15">
        <v>7</v>
      </c>
    </row>
    <row r="69" spans="1:22" ht="13.2">
      <c r="A69" s="3"/>
      <c r="B69" s="31" t="s">
        <v>23</v>
      </c>
      <c r="C69" s="31"/>
      <c r="D69" s="23" t="s">
        <v>132</v>
      </c>
      <c r="E69" s="17">
        <v>1.53</v>
      </c>
      <c r="F69" s="1">
        <v>35</v>
      </c>
      <c r="G69" s="17">
        <v>26</v>
      </c>
      <c r="H69" s="17">
        <v>90</v>
      </c>
      <c r="I69" s="17">
        <v>7</v>
      </c>
      <c r="J69" s="17"/>
      <c r="K69" s="17">
        <v>9360</v>
      </c>
      <c r="L69" s="17">
        <v>0</v>
      </c>
      <c r="M69" s="19">
        <v>1026</v>
      </c>
      <c r="N69" s="8">
        <v>80</v>
      </c>
      <c r="O69" s="10">
        <v>0</v>
      </c>
      <c r="P69" s="3">
        <v>13</v>
      </c>
      <c r="Q69" s="4"/>
      <c r="R69" s="3" t="s">
        <v>23</v>
      </c>
      <c r="S69" s="3">
        <v>1.7</v>
      </c>
      <c r="T69" s="3">
        <v>4.3</v>
      </c>
      <c r="U69" s="3">
        <v>7.3</v>
      </c>
      <c r="V69" s="18">
        <v>711.28</v>
      </c>
    </row>
    <row r="70" spans="1:22" ht="13.2">
      <c r="A70" s="3"/>
      <c r="B70" s="31" t="s">
        <v>23</v>
      </c>
      <c r="C70" s="31"/>
      <c r="D70" s="23" t="s">
        <v>73</v>
      </c>
      <c r="E70" s="17">
        <v>1.56</v>
      </c>
      <c r="F70" s="1">
        <v>40</v>
      </c>
      <c r="G70" s="17">
        <v>13</v>
      </c>
      <c r="H70" s="17">
        <v>150</v>
      </c>
      <c r="I70" s="17">
        <v>5</v>
      </c>
      <c r="J70" s="17"/>
      <c r="K70" s="17">
        <v>16950</v>
      </c>
      <c r="L70" s="17">
        <v>0</v>
      </c>
      <c r="M70" s="19">
        <v>2148</v>
      </c>
      <c r="N70" s="8">
        <v>72</v>
      </c>
      <c r="O70" s="10">
        <v>0</v>
      </c>
      <c r="P70" s="3">
        <v>30</v>
      </c>
      <c r="Q70" s="4"/>
      <c r="R70" s="3" t="s">
        <v>30</v>
      </c>
      <c r="S70" s="3">
        <v>1.9</v>
      </c>
      <c r="T70" s="3">
        <v>2.1</v>
      </c>
      <c r="U70" s="3">
        <v>3.89</v>
      </c>
      <c r="V70" s="18">
        <v>339.81</v>
      </c>
    </row>
    <row r="71" spans="1:22" ht="13.2">
      <c r="A71" s="3"/>
      <c r="B71" s="31" t="s">
        <v>23</v>
      </c>
      <c r="C71" s="31"/>
      <c r="D71" s="23" t="s">
        <v>133</v>
      </c>
      <c r="E71" s="17">
        <v>1.76</v>
      </c>
      <c r="F71" s="1">
        <v>52</v>
      </c>
      <c r="G71" s="17">
        <v>8</v>
      </c>
      <c r="H71" s="17">
        <v>200</v>
      </c>
      <c r="I71" s="17">
        <v>3</v>
      </c>
      <c r="J71" s="17"/>
      <c r="K71" s="17">
        <v>2400</v>
      </c>
      <c r="L71" s="17">
        <v>0</v>
      </c>
      <c r="M71" s="2">
        <v>652</v>
      </c>
      <c r="N71" s="8">
        <v>7</v>
      </c>
      <c r="O71" s="10">
        <v>0</v>
      </c>
      <c r="P71" s="3">
        <v>100</v>
      </c>
      <c r="Q71" s="4"/>
      <c r="R71" s="3" t="s">
        <v>23</v>
      </c>
      <c r="S71" s="3">
        <v>20.5</v>
      </c>
      <c r="T71" s="3">
        <v>6.8</v>
      </c>
      <c r="U71" s="3">
        <v>140.57</v>
      </c>
      <c r="V71" s="18">
        <v>1119.33</v>
      </c>
    </row>
    <row r="72" spans="2:10" ht="14.4">
      <c r="B72" s="31" t="s">
        <v>23</v>
      </c>
      <c r="C72" s="31"/>
      <c r="D72" s="24" t="s">
        <v>122</v>
      </c>
      <c r="E72" s="15">
        <v>3.14</v>
      </c>
      <c r="F72">
        <f>453*10</f>
        <v>4530</v>
      </c>
      <c r="J72" s="15" t="s">
        <v>27</v>
      </c>
    </row>
    <row r="73" spans="1:22" ht="13.2">
      <c r="A73" s="3"/>
      <c r="B73" s="31" t="s">
        <v>23</v>
      </c>
      <c r="C73" s="31"/>
      <c r="D73" s="23" t="s">
        <v>134</v>
      </c>
      <c r="E73" s="17">
        <v>4.96</v>
      </c>
      <c r="F73" s="1">
        <v>48</v>
      </c>
      <c r="G73" s="17">
        <v>9.4</v>
      </c>
      <c r="H73" s="17">
        <v>180</v>
      </c>
      <c r="I73" s="17"/>
      <c r="J73" s="17"/>
      <c r="K73" s="17">
        <v>6720</v>
      </c>
      <c r="L73" s="17">
        <v>0</v>
      </c>
      <c r="M73" s="2">
        <v>673</v>
      </c>
      <c r="N73" s="8">
        <v>25</v>
      </c>
      <c r="O73" s="10">
        <v>0</v>
      </c>
      <c r="P73" s="3">
        <v>27</v>
      </c>
      <c r="Q73" s="4"/>
      <c r="R73" s="3" t="s">
        <v>30</v>
      </c>
      <c r="S73" s="3">
        <v>5.3</v>
      </c>
      <c r="T73" s="3">
        <v>6.6</v>
      </c>
      <c r="U73" s="3">
        <v>35.24</v>
      </c>
      <c r="V73" s="18">
        <v>1085.22</v>
      </c>
    </row>
    <row r="74" spans="1:22" ht="13.2">
      <c r="A74" s="3"/>
      <c r="B74" s="31" t="s">
        <v>23</v>
      </c>
      <c r="C74" s="31"/>
      <c r="D74" s="23" t="s">
        <v>74</v>
      </c>
      <c r="E74" s="17">
        <v>1.94</v>
      </c>
      <c r="F74" s="1">
        <v>43</v>
      </c>
      <c r="G74" s="17">
        <v>24</v>
      </c>
      <c r="H74" s="17">
        <v>190</v>
      </c>
      <c r="I74" s="17">
        <v>4</v>
      </c>
      <c r="J74" s="17"/>
      <c r="K74" s="17">
        <v>4560</v>
      </c>
      <c r="L74" s="17">
        <v>0</v>
      </c>
      <c r="M74" s="19">
        <v>1949</v>
      </c>
      <c r="N74" s="8">
        <v>41</v>
      </c>
      <c r="O74" s="10">
        <v>0</v>
      </c>
      <c r="P74" s="3">
        <v>48</v>
      </c>
      <c r="Q74" s="4"/>
      <c r="R74" s="3" t="s">
        <v>23</v>
      </c>
      <c r="S74" s="3">
        <v>3.3</v>
      </c>
      <c r="T74" s="3">
        <v>2.3</v>
      </c>
      <c r="U74" s="3">
        <v>7.48</v>
      </c>
      <c r="V74" s="18">
        <v>374.61</v>
      </c>
    </row>
    <row r="75" spans="1:22" ht="13.2">
      <c r="A75" s="3"/>
      <c r="B75" s="31" t="s">
        <v>23</v>
      </c>
      <c r="C75" s="31"/>
      <c r="D75" s="23" t="s">
        <v>135</v>
      </c>
      <c r="E75" s="17" t="s">
        <v>136</v>
      </c>
      <c r="F75" s="5"/>
      <c r="G75" s="17"/>
      <c r="H75" s="17"/>
      <c r="I75" s="17"/>
      <c r="J75" s="17"/>
      <c r="K75" s="17">
        <v>65</v>
      </c>
      <c r="L75" s="17">
        <v>0</v>
      </c>
      <c r="M75" s="2">
        <v>13</v>
      </c>
      <c r="N75" s="8">
        <v>0</v>
      </c>
      <c r="O75" s="10">
        <v>0</v>
      </c>
      <c r="P75" s="3">
        <v>43</v>
      </c>
      <c r="Q75" s="4"/>
      <c r="R75" s="3" t="s">
        <v>23</v>
      </c>
      <c r="S75" s="3">
        <v>444.6</v>
      </c>
      <c r="T75" s="3">
        <v>342</v>
      </c>
      <c r="U75" s="27">
        <v>152082.52</v>
      </c>
      <c r="V75" s="18">
        <v>55929.23</v>
      </c>
    </row>
    <row r="76" spans="2:10" ht="14.4">
      <c r="B76" s="31" t="s">
        <v>23</v>
      </c>
      <c r="C76" s="31"/>
      <c r="D76" s="25" t="s">
        <v>137</v>
      </c>
      <c r="E76" s="15">
        <v>4.92</v>
      </c>
      <c r="F76" s="15">
        <v>340</v>
      </c>
      <c r="J76" s="15" t="s">
        <v>27</v>
      </c>
    </row>
    <row r="77" spans="1:22" ht="13.2">
      <c r="A77" s="3"/>
      <c r="B77" s="31" t="s">
        <v>23</v>
      </c>
      <c r="C77" s="31"/>
      <c r="D77" s="23" t="s">
        <v>75</v>
      </c>
      <c r="E77" s="17">
        <v>4.23</v>
      </c>
      <c r="F77" s="1">
        <v>45</v>
      </c>
      <c r="G77" s="17">
        <v>100</v>
      </c>
      <c r="H77" s="17">
        <v>160</v>
      </c>
      <c r="I77" s="17">
        <v>3</v>
      </c>
      <c r="J77" s="17"/>
      <c r="K77" s="17">
        <v>15150</v>
      </c>
      <c r="L77" s="17">
        <v>0</v>
      </c>
      <c r="M77" s="19">
        <v>2320</v>
      </c>
      <c r="N77" s="8">
        <v>46</v>
      </c>
      <c r="O77" s="10">
        <v>0</v>
      </c>
      <c r="P77" s="3">
        <v>50</v>
      </c>
      <c r="Q77" s="4"/>
      <c r="R77" s="3" t="s">
        <v>23</v>
      </c>
      <c r="S77" s="3">
        <v>2.9</v>
      </c>
      <c r="T77" s="3">
        <v>1.9</v>
      </c>
      <c r="U77" s="3">
        <v>5.55</v>
      </c>
      <c r="V77" s="18">
        <v>314.65</v>
      </c>
    </row>
    <row r="78" spans="1:22" ht="13.2">
      <c r="A78" s="3"/>
      <c r="B78" s="31" t="s">
        <v>23</v>
      </c>
      <c r="C78" s="31"/>
      <c r="D78" s="23" t="s">
        <v>138</v>
      </c>
      <c r="E78" s="17">
        <v>1.8</v>
      </c>
      <c r="F78" s="1">
        <v>33</v>
      </c>
      <c r="G78" s="17">
        <v>21</v>
      </c>
      <c r="H78" s="17">
        <v>130</v>
      </c>
      <c r="I78" s="17">
        <v>4</v>
      </c>
      <c r="J78" s="17"/>
      <c r="K78" s="17">
        <v>1950</v>
      </c>
      <c r="L78" s="17">
        <v>0</v>
      </c>
      <c r="M78" s="2">
        <v>712</v>
      </c>
      <c r="N78" s="8">
        <v>11</v>
      </c>
      <c r="O78" s="10">
        <v>0</v>
      </c>
      <c r="P78" s="3">
        <v>65</v>
      </c>
      <c r="Q78" s="4"/>
      <c r="R78" s="3" t="s">
        <v>23</v>
      </c>
      <c r="S78" s="3">
        <v>12.2</v>
      </c>
      <c r="T78" s="3">
        <v>6.3</v>
      </c>
      <c r="U78" s="3">
        <v>76.73</v>
      </c>
      <c r="V78" s="18">
        <v>1025.74</v>
      </c>
    </row>
    <row r="79" spans="2:10" ht="14.4">
      <c r="B79" s="31" t="s">
        <v>23</v>
      </c>
      <c r="C79" s="31"/>
      <c r="D79" s="25" t="s">
        <v>139</v>
      </c>
      <c r="E79" s="15">
        <v>2.18</v>
      </c>
      <c r="F79" s="15">
        <v>56</v>
      </c>
      <c r="G79" s="15">
        <v>7</v>
      </c>
      <c r="H79" s="15">
        <v>210</v>
      </c>
      <c r="I79" s="15">
        <v>7</v>
      </c>
      <c r="J79" s="15" t="s">
        <v>27</v>
      </c>
    </row>
    <row r="80" spans="2:6" ht="13.2">
      <c r="B80" s="31" t="s">
        <v>23</v>
      </c>
      <c r="C80" s="31"/>
      <c r="D80" s="26" t="s">
        <v>126</v>
      </c>
      <c r="E80" s="15">
        <v>1.48</v>
      </c>
      <c r="F80" s="15">
        <v>380</v>
      </c>
    </row>
    <row r="81" spans="1:22" ht="13.2">
      <c r="A81" s="3"/>
      <c r="B81" s="31" t="s">
        <v>23</v>
      </c>
      <c r="C81" s="31"/>
      <c r="D81" s="23" t="s">
        <v>100</v>
      </c>
      <c r="E81" s="17">
        <v>13.98</v>
      </c>
      <c r="F81" s="1">
        <v>113</v>
      </c>
      <c r="G81" s="17">
        <v>14</v>
      </c>
      <c r="H81" s="17">
        <v>110</v>
      </c>
      <c r="I81" s="17">
        <v>23</v>
      </c>
      <c r="J81" s="17"/>
      <c r="K81" s="17">
        <v>120</v>
      </c>
      <c r="L81" s="17">
        <v>0</v>
      </c>
      <c r="M81" s="2">
        <v>85</v>
      </c>
      <c r="N81" s="8">
        <v>14</v>
      </c>
      <c r="O81" s="10">
        <v>0</v>
      </c>
      <c r="P81" s="3">
        <v>6</v>
      </c>
      <c r="Q81" s="4"/>
      <c r="R81" s="3" t="s">
        <v>23</v>
      </c>
      <c r="S81" s="3">
        <v>9.5</v>
      </c>
      <c r="T81" s="3">
        <v>52.8</v>
      </c>
      <c r="U81" s="3">
        <v>502.33</v>
      </c>
      <c r="V81" s="18">
        <v>8638.33</v>
      </c>
    </row>
    <row r="82" spans="2:10" ht="14.4">
      <c r="B82" s="31" t="s">
        <v>23</v>
      </c>
      <c r="C82" s="31"/>
      <c r="D82" s="24" t="s">
        <v>140</v>
      </c>
      <c r="E82" s="15">
        <v>1.74</v>
      </c>
      <c r="F82" s="15">
        <v>29</v>
      </c>
      <c r="G82" s="15">
        <v>15</v>
      </c>
      <c r="H82" s="15">
        <v>10</v>
      </c>
      <c r="I82" s="15">
        <v>0</v>
      </c>
      <c r="J82" s="15" t="s">
        <v>27</v>
      </c>
    </row>
    <row r="83" spans="1:22" ht="13.2">
      <c r="A83" s="3"/>
      <c r="B83" s="31" t="s">
        <v>23</v>
      </c>
      <c r="C83" s="31"/>
      <c r="D83" s="23" t="s">
        <v>141</v>
      </c>
      <c r="E83" s="17">
        <v>6.98</v>
      </c>
      <c r="F83" s="1">
        <v>453</v>
      </c>
      <c r="G83" s="17"/>
      <c r="H83" s="17"/>
      <c r="I83" s="17"/>
      <c r="J83" s="17"/>
      <c r="K83" s="17">
        <v>466.7273</v>
      </c>
      <c r="L83" s="17">
        <v>0</v>
      </c>
      <c r="M83" s="2">
        <v>78</v>
      </c>
      <c r="N83" s="8">
        <v>14</v>
      </c>
      <c r="O83" s="10">
        <v>0</v>
      </c>
      <c r="P83" s="3">
        <v>6</v>
      </c>
      <c r="Q83" s="4"/>
      <c r="R83" s="3" t="s">
        <v>23</v>
      </c>
      <c r="S83" s="3">
        <v>9.7</v>
      </c>
      <c r="T83" s="3">
        <v>57.2</v>
      </c>
      <c r="U83" s="3">
        <v>556.2</v>
      </c>
      <c r="V83" s="18">
        <v>9353.21</v>
      </c>
    </row>
    <row r="84" spans="1:22" ht="13.2">
      <c r="A84" s="3"/>
      <c r="B84" s="31" t="s">
        <v>23</v>
      </c>
      <c r="C84" s="31"/>
      <c r="D84" s="23" t="s">
        <v>142</v>
      </c>
      <c r="E84" s="17">
        <v>1.98</v>
      </c>
      <c r="F84" s="1">
        <v>30</v>
      </c>
      <c r="G84" s="17">
        <v>15</v>
      </c>
      <c r="H84" s="17">
        <v>60</v>
      </c>
      <c r="I84" s="17">
        <v>1</v>
      </c>
      <c r="J84" s="17"/>
      <c r="K84" s="17">
        <v>805</v>
      </c>
      <c r="L84" s="17">
        <v>0</v>
      </c>
      <c r="M84" s="2">
        <v>387</v>
      </c>
      <c r="N84" s="8">
        <v>11</v>
      </c>
      <c r="O84" s="10">
        <v>0</v>
      </c>
      <c r="P84" s="3">
        <v>35</v>
      </c>
      <c r="Q84" s="4"/>
      <c r="R84" s="3" t="s">
        <v>23</v>
      </c>
      <c r="S84" s="3">
        <v>12.1</v>
      </c>
      <c r="T84" s="3">
        <v>11.5</v>
      </c>
      <c r="U84" s="3">
        <v>139.71</v>
      </c>
      <c r="V84" s="18">
        <v>1886.21</v>
      </c>
    </row>
    <row r="85" spans="2:9" ht="13.2">
      <c r="B85" s="31" t="s">
        <v>23</v>
      </c>
      <c r="C85" s="31"/>
      <c r="D85" s="26" t="s">
        <v>127</v>
      </c>
      <c r="E85" s="15">
        <v>2.56</v>
      </c>
      <c r="F85" s="15">
        <v>142</v>
      </c>
      <c r="G85" s="15">
        <v>1</v>
      </c>
      <c r="H85" s="15">
        <v>35</v>
      </c>
      <c r="I85" s="15">
        <v>4</v>
      </c>
    </row>
    <row r="86" spans="1:22" ht="13.2">
      <c r="A86" s="3"/>
      <c r="B86" s="31" t="s">
        <v>23</v>
      </c>
      <c r="C86" s="31"/>
      <c r="D86" s="23" t="s">
        <v>76</v>
      </c>
      <c r="E86" s="17">
        <v>1.53</v>
      </c>
      <c r="F86" s="1">
        <v>4</v>
      </c>
      <c r="G86" s="17">
        <v>453</v>
      </c>
      <c r="H86" s="17">
        <v>15</v>
      </c>
      <c r="I86" s="17">
        <v>4</v>
      </c>
      <c r="J86" s="17"/>
      <c r="K86" s="17">
        <v>8505</v>
      </c>
      <c r="L86" s="17">
        <v>0</v>
      </c>
      <c r="M86" s="19">
        <v>2854</v>
      </c>
      <c r="N86" s="8">
        <v>0</v>
      </c>
      <c r="O86" s="10">
        <v>0</v>
      </c>
      <c r="P86" s="3" t="s">
        <v>24</v>
      </c>
      <c r="Q86" s="4"/>
      <c r="R86" s="3" t="s">
        <v>23</v>
      </c>
      <c r="S86" s="3" t="e">
        <v>#DIV/0!</v>
      </c>
      <c r="T86" s="3">
        <v>1.6</v>
      </c>
      <c r="U86" s="3" t="e">
        <v>#DIV/0!</v>
      </c>
      <c r="V86" s="18">
        <v>255.78</v>
      </c>
    </row>
    <row r="87" spans="1:22" ht="9" customHeight="1">
      <c r="A87" s="3"/>
      <c r="B87" s="31" t="s">
        <v>23</v>
      </c>
      <c r="C87" s="31"/>
      <c r="D87" s="23" t="s">
        <v>79</v>
      </c>
      <c r="E87" s="17">
        <v>3.48</v>
      </c>
      <c r="F87" s="1">
        <v>37</v>
      </c>
      <c r="G87" s="17">
        <v>31</v>
      </c>
      <c r="H87" s="17">
        <v>70</v>
      </c>
      <c r="I87" s="17">
        <v>0</v>
      </c>
      <c r="J87" s="17"/>
      <c r="K87" s="17">
        <v>2170</v>
      </c>
      <c r="L87" s="17">
        <v>0</v>
      </c>
      <c r="M87" s="2">
        <v>624</v>
      </c>
      <c r="N87" s="8">
        <v>0</v>
      </c>
      <c r="O87" s="10">
        <v>0</v>
      </c>
      <c r="P87" s="3" t="s">
        <v>24</v>
      </c>
      <c r="Q87" s="4"/>
      <c r="R87" s="3" t="s">
        <v>23</v>
      </c>
      <c r="S87" s="3" t="e">
        <v>#DIV/0!</v>
      </c>
      <c r="T87" s="3">
        <v>7.2</v>
      </c>
      <c r="U87" s="3" t="e">
        <v>#DIV/0!</v>
      </c>
      <c r="V87" s="18">
        <v>1170.69</v>
      </c>
    </row>
    <row r="88" spans="2:6" ht="13.2">
      <c r="B88" s="31" t="s">
        <v>23</v>
      </c>
      <c r="C88" s="31"/>
      <c r="D88" s="26" t="s">
        <v>130</v>
      </c>
      <c r="E88" s="15">
        <v>0.98</v>
      </c>
      <c r="F88" s="15">
        <v>453</v>
      </c>
    </row>
    <row r="89" spans="1:22" ht="13.2">
      <c r="A89" s="3"/>
      <c r="B89" s="31" t="s">
        <v>23</v>
      </c>
      <c r="C89" s="31"/>
      <c r="D89" s="23" t="s">
        <v>103</v>
      </c>
      <c r="E89" s="17">
        <v>10.48</v>
      </c>
      <c r="F89" s="1">
        <v>113</v>
      </c>
      <c r="G89" s="17">
        <v>16</v>
      </c>
      <c r="H89" s="17">
        <v>100</v>
      </c>
      <c r="I89" s="17">
        <v>21</v>
      </c>
      <c r="J89" s="17"/>
      <c r="K89" s="17">
        <v>1166.345</v>
      </c>
      <c r="L89" s="17">
        <v>0</v>
      </c>
      <c r="M89" s="2">
        <v>167</v>
      </c>
      <c r="N89" s="8">
        <v>34</v>
      </c>
      <c r="O89" s="10">
        <v>0</v>
      </c>
      <c r="P89" s="3">
        <v>5</v>
      </c>
      <c r="Q89" s="4"/>
      <c r="R89" s="3" t="s">
        <v>23</v>
      </c>
      <c r="S89" s="3">
        <v>3.9</v>
      </c>
      <c r="T89" s="3">
        <v>26.7</v>
      </c>
      <c r="U89" s="3">
        <v>104.27</v>
      </c>
      <c r="V89" s="18">
        <v>4368.69</v>
      </c>
    </row>
    <row r="90" spans="1:22" ht="13.2">
      <c r="A90" s="3"/>
      <c r="B90" s="31" t="s">
        <v>23</v>
      </c>
      <c r="C90" s="31"/>
      <c r="D90" s="23" t="s">
        <v>143</v>
      </c>
      <c r="E90" s="17">
        <v>0.46</v>
      </c>
      <c r="F90" s="1">
        <v>61</v>
      </c>
      <c r="G90" s="17">
        <v>7</v>
      </c>
      <c r="H90" s="17">
        <v>20</v>
      </c>
      <c r="I90" s="17">
        <v>1</v>
      </c>
      <c r="J90" s="17"/>
      <c r="K90" s="17">
        <v>260</v>
      </c>
      <c r="L90" s="17">
        <v>0</v>
      </c>
      <c r="M90" s="2">
        <v>210</v>
      </c>
      <c r="N90" s="8">
        <v>10</v>
      </c>
      <c r="O90" s="10">
        <v>0</v>
      </c>
      <c r="P90" s="3">
        <v>20</v>
      </c>
      <c r="Q90" s="4"/>
      <c r="R90" s="3" t="s">
        <v>23</v>
      </c>
      <c r="S90" s="3">
        <v>12.8</v>
      </c>
      <c r="T90" s="3">
        <v>21.3</v>
      </c>
      <c r="U90" s="3">
        <v>271.99</v>
      </c>
      <c r="V90" s="18">
        <v>3481.54</v>
      </c>
    </row>
    <row r="91" spans="2:10" ht="14.4">
      <c r="B91" s="31" t="s">
        <v>23</v>
      </c>
      <c r="C91" s="31"/>
      <c r="D91" s="25" t="s">
        <v>81</v>
      </c>
      <c r="E91" s="15">
        <v>1.33</v>
      </c>
      <c r="F91" s="15">
        <v>71</v>
      </c>
      <c r="G91" s="15">
        <v>8</v>
      </c>
      <c r="H91" s="15">
        <v>220</v>
      </c>
      <c r="I91" s="15">
        <v>5</v>
      </c>
      <c r="J91" s="15" t="s">
        <v>27</v>
      </c>
    </row>
    <row r="92" spans="1:22" ht="13.2">
      <c r="A92" s="3">
        <f>E92/(F92*G92/453)</f>
        <v>0.6811546266233766</v>
      </c>
      <c r="B92" s="31" t="s">
        <v>23</v>
      </c>
      <c r="C92" s="31"/>
      <c r="D92" s="23" t="s">
        <v>108</v>
      </c>
      <c r="E92" s="20">
        <v>14.82</v>
      </c>
      <c r="F92" s="20">
        <v>112</v>
      </c>
      <c r="G92" s="20">
        <v>88</v>
      </c>
      <c r="H92" s="20">
        <v>140</v>
      </c>
      <c r="I92" s="20">
        <v>21</v>
      </c>
      <c r="J92" s="20"/>
      <c r="K92" s="20">
        <v>440</v>
      </c>
      <c r="L92" s="17">
        <v>1814</v>
      </c>
      <c r="M92" s="2">
        <v>407</v>
      </c>
      <c r="N92" s="8">
        <v>78</v>
      </c>
      <c r="O92" s="10">
        <v>1679.97037</v>
      </c>
      <c r="P92" s="3">
        <v>5</v>
      </c>
      <c r="Q92" s="4"/>
      <c r="R92" s="3" t="s">
        <v>23</v>
      </c>
      <c r="S92" s="3">
        <v>1.7</v>
      </c>
      <c r="T92" s="3">
        <v>11</v>
      </c>
      <c r="U92" s="3">
        <v>18.87</v>
      </c>
      <c r="V92" s="18">
        <v>1791.82</v>
      </c>
    </row>
    <row r="93" spans="1:22" ht="13.2">
      <c r="A93" s="3"/>
      <c r="B93" s="31" t="s">
        <v>23</v>
      </c>
      <c r="C93" s="31"/>
      <c r="D93" s="23" t="s">
        <v>146</v>
      </c>
      <c r="E93" s="17">
        <v>2.18</v>
      </c>
      <c r="F93" s="1">
        <v>112</v>
      </c>
      <c r="G93" s="17">
        <v>3</v>
      </c>
      <c r="H93" s="17">
        <v>330</v>
      </c>
      <c r="I93" s="17">
        <v>15</v>
      </c>
      <c r="J93" s="17"/>
      <c r="K93" s="17">
        <v>1080</v>
      </c>
      <c r="L93" s="17">
        <v>0</v>
      </c>
      <c r="M93" s="2">
        <v>545</v>
      </c>
      <c r="N93" s="8">
        <v>20</v>
      </c>
      <c r="O93" s="10">
        <v>0</v>
      </c>
      <c r="P93" s="3">
        <v>28</v>
      </c>
      <c r="Q93" s="4"/>
      <c r="R93" s="3" t="s">
        <v>23</v>
      </c>
      <c r="S93" s="3">
        <v>6.8</v>
      </c>
      <c r="T93" s="3">
        <v>8.2</v>
      </c>
      <c r="U93" s="3">
        <v>55.65</v>
      </c>
      <c r="V93" s="18">
        <v>1338.33</v>
      </c>
    </row>
    <row r="94" spans="1:22" ht="13.2">
      <c r="A94" s="3"/>
      <c r="B94" s="31" t="s">
        <v>23</v>
      </c>
      <c r="C94" s="31"/>
      <c r="D94" s="23" t="s">
        <v>147</v>
      </c>
      <c r="E94" s="17">
        <v>2.48</v>
      </c>
      <c r="F94" s="1">
        <v>21</v>
      </c>
      <c r="G94" s="17">
        <v>16</v>
      </c>
      <c r="H94" s="17">
        <v>40</v>
      </c>
      <c r="I94" s="17">
        <v>3</v>
      </c>
      <c r="J94" s="17"/>
      <c r="K94" s="17">
        <v>840</v>
      </c>
      <c r="L94" s="17">
        <v>0</v>
      </c>
      <c r="M94" s="2">
        <v>302</v>
      </c>
      <c r="N94" s="8">
        <v>26</v>
      </c>
      <c r="O94" s="10">
        <v>0</v>
      </c>
      <c r="P94" s="3">
        <v>12</v>
      </c>
      <c r="Q94" s="4"/>
      <c r="R94" s="3" t="s">
        <v>23</v>
      </c>
      <c r="S94" s="3">
        <v>5.2</v>
      </c>
      <c r="T94" s="3">
        <v>14.8</v>
      </c>
      <c r="U94" s="3">
        <v>76.4</v>
      </c>
      <c r="V94" s="18">
        <v>2415.95</v>
      </c>
    </row>
    <row r="95" spans="1:22" ht="13.2">
      <c r="A95" s="3"/>
      <c r="B95" s="31" t="s">
        <v>23</v>
      </c>
      <c r="C95" s="31"/>
      <c r="D95" s="23" t="s">
        <v>82</v>
      </c>
      <c r="E95" s="17">
        <v>0.88</v>
      </c>
      <c r="F95" s="1">
        <v>28</v>
      </c>
      <c r="G95" s="17">
        <v>24</v>
      </c>
      <c r="H95" s="17">
        <v>70</v>
      </c>
      <c r="I95" s="17">
        <v>2</v>
      </c>
      <c r="J95" s="17"/>
      <c r="K95" s="17">
        <v>2600</v>
      </c>
      <c r="L95" s="17">
        <v>0</v>
      </c>
      <c r="M95" s="19">
        <v>3333</v>
      </c>
      <c r="N95" s="8">
        <v>103</v>
      </c>
      <c r="O95" s="10">
        <v>0</v>
      </c>
      <c r="P95" s="3">
        <v>33</v>
      </c>
      <c r="Q95" s="4"/>
      <c r="R95" s="3" t="s">
        <v>23</v>
      </c>
      <c r="S95" s="3">
        <v>1.3</v>
      </c>
      <c r="T95" s="3">
        <v>1.3</v>
      </c>
      <c r="U95" s="3">
        <v>1.75</v>
      </c>
      <c r="V95" s="18">
        <v>219</v>
      </c>
    </row>
    <row r="96" spans="1:22" ht="13.2">
      <c r="A96" s="3"/>
      <c r="B96" s="31" t="s">
        <v>23</v>
      </c>
      <c r="C96" s="31"/>
      <c r="D96" s="3" t="s">
        <v>131</v>
      </c>
      <c r="E96" s="17">
        <v>1.14</v>
      </c>
      <c r="F96" s="1">
        <v>453</v>
      </c>
      <c r="G96" s="17"/>
      <c r="H96" s="17"/>
      <c r="I96" s="17"/>
      <c r="J96" s="17"/>
      <c r="K96" s="17">
        <v>181.2</v>
      </c>
      <c r="L96" s="17">
        <v>0</v>
      </c>
      <c r="M96" s="2">
        <v>206</v>
      </c>
      <c r="N96" s="8">
        <v>6</v>
      </c>
      <c r="O96" s="10">
        <v>0</v>
      </c>
      <c r="P96" s="3">
        <v>32</v>
      </c>
      <c r="Q96" s="4"/>
      <c r="R96" s="3" t="s">
        <v>23</v>
      </c>
      <c r="S96" s="3">
        <v>20.8</v>
      </c>
      <c r="T96" s="3">
        <v>21.7</v>
      </c>
      <c r="U96" s="3">
        <v>451.26</v>
      </c>
      <c r="V96" s="18">
        <v>3545.25</v>
      </c>
    </row>
    <row r="97" spans="1:22" ht="13.2">
      <c r="A97" s="3"/>
      <c r="B97" s="31" t="s">
        <v>23</v>
      </c>
      <c r="C97" s="31"/>
      <c r="D97" s="3" t="s">
        <v>83</v>
      </c>
      <c r="E97" s="17">
        <v>8</v>
      </c>
      <c r="F97" s="1">
        <v>56</v>
      </c>
      <c r="G97" s="17">
        <v>8</v>
      </c>
      <c r="H97" s="17">
        <v>200</v>
      </c>
      <c r="I97" s="17">
        <v>7</v>
      </c>
      <c r="J97" s="17"/>
      <c r="K97" s="17">
        <v>1600</v>
      </c>
      <c r="L97" s="17">
        <v>0</v>
      </c>
      <c r="M97" s="19">
        <v>1600</v>
      </c>
      <c r="N97" s="8">
        <v>56</v>
      </c>
      <c r="O97" s="10">
        <v>0</v>
      </c>
      <c r="P97" s="3">
        <v>29</v>
      </c>
      <c r="Q97" s="4"/>
      <c r="R97" s="3" t="s">
        <v>23</v>
      </c>
      <c r="S97" s="3">
        <v>2.4</v>
      </c>
      <c r="T97" s="3">
        <v>2.8</v>
      </c>
      <c r="U97" s="3">
        <v>6.67</v>
      </c>
      <c r="V97" s="18">
        <v>456.25</v>
      </c>
    </row>
    <row r="98" spans="2:10" ht="14.4">
      <c r="B98" s="31" t="s">
        <v>23</v>
      </c>
      <c r="C98" s="31"/>
      <c r="D98" s="21" t="s">
        <v>109</v>
      </c>
      <c r="E98" s="15">
        <v>1.07</v>
      </c>
      <c r="F98" s="15">
        <v>453</v>
      </c>
      <c r="J98" s="15" t="s">
        <v>27</v>
      </c>
    </row>
    <row r="99" spans="1:22" ht="13.2">
      <c r="A99" s="3"/>
      <c r="B99" s="31" t="s">
        <v>23</v>
      </c>
      <c r="C99" s="31"/>
      <c r="D99" s="3" t="s">
        <v>45</v>
      </c>
      <c r="E99" s="17">
        <v>2.63</v>
      </c>
      <c r="F99" s="1">
        <v>240</v>
      </c>
      <c r="G99" s="17">
        <v>8</v>
      </c>
      <c r="H99" s="17">
        <v>150</v>
      </c>
      <c r="I99" s="17">
        <v>8</v>
      </c>
      <c r="J99" s="17"/>
      <c r="K99" s="17">
        <v>2336</v>
      </c>
      <c r="L99" s="17">
        <v>0</v>
      </c>
      <c r="M99" s="2">
        <v>902</v>
      </c>
      <c r="N99" s="8">
        <v>49</v>
      </c>
      <c r="O99" s="10">
        <v>0</v>
      </c>
      <c r="P99" s="3">
        <v>18</v>
      </c>
      <c r="Q99" s="4"/>
      <c r="R99" s="3" t="s">
        <v>23</v>
      </c>
      <c r="S99" s="3">
        <v>2.7</v>
      </c>
      <c r="T99" s="3">
        <v>4.9</v>
      </c>
      <c r="U99" s="3">
        <v>13.41</v>
      </c>
      <c r="V99" s="18">
        <v>809.38</v>
      </c>
    </row>
    <row r="100" spans="1:22" ht="13.2">
      <c r="A100" s="3"/>
      <c r="B100" s="31" t="s">
        <v>23</v>
      </c>
      <c r="C100" s="31"/>
      <c r="D100" s="3" t="s">
        <v>149</v>
      </c>
      <c r="E100" s="17">
        <v>1.06</v>
      </c>
      <c r="F100" s="1">
        <v>26</v>
      </c>
      <c r="G100" s="17">
        <v>22</v>
      </c>
      <c r="H100" s="17">
        <v>60</v>
      </c>
      <c r="I100" s="17">
        <v>3</v>
      </c>
      <c r="J100" s="17"/>
      <c r="K100" s="17">
        <v>1400</v>
      </c>
      <c r="L100" s="17">
        <v>0</v>
      </c>
      <c r="M100" s="2">
        <v>946</v>
      </c>
      <c r="N100" s="8">
        <v>41</v>
      </c>
      <c r="O100" s="10">
        <v>0</v>
      </c>
      <c r="P100" s="3">
        <v>23</v>
      </c>
      <c r="Q100" s="4"/>
      <c r="R100" s="3" t="s">
        <v>23</v>
      </c>
      <c r="S100" s="3">
        <v>3.3</v>
      </c>
      <c r="T100" s="3">
        <v>4.7</v>
      </c>
      <c r="U100" s="3">
        <v>15.59</v>
      </c>
      <c r="V100" s="18">
        <v>771.71</v>
      </c>
    </row>
    <row r="101" spans="1:22" ht="13.2">
      <c r="A101" s="3"/>
      <c r="B101" s="31" t="s">
        <v>23</v>
      </c>
      <c r="C101" s="31"/>
      <c r="D101" s="3" t="s">
        <v>86</v>
      </c>
      <c r="E101" s="17">
        <v>1</v>
      </c>
      <c r="F101" s="1">
        <v>56</v>
      </c>
      <c r="G101" s="17">
        <v>8</v>
      </c>
      <c r="H101" s="17">
        <v>210</v>
      </c>
      <c r="I101" s="17"/>
      <c r="J101" s="17"/>
      <c r="K101" s="17">
        <v>1470</v>
      </c>
      <c r="L101" s="17">
        <v>0</v>
      </c>
      <c r="M101" s="19">
        <v>1470</v>
      </c>
      <c r="N101" s="8">
        <v>49</v>
      </c>
      <c r="O101" s="10">
        <v>0</v>
      </c>
      <c r="P101" s="3">
        <v>30</v>
      </c>
      <c r="Q101" s="4"/>
      <c r="R101" s="3" t="s">
        <v>23</v>
      </c>
      <c r="S101" s="3">
        <v>2.7</v>
      </c>
      <c r="T101" s="3">
        <v>3</v>
      </c>
      <c r="U101" s="3">
        <v>8.3</v>
      </c>
      <c r="V101" s="18">
        <v>496.6</v>
      </c>
    </row>
    <row r="102" spans="2:9" ht="13.2">
      <c r="B102" s="31" t="s">
        <v>23</v>
      </c>
      <c r="C102" s="31"/>
      <c r="D102" s="15" t="s">
        <v>151</v>
      </c>
      <c r="E102" s="15">
        <v>2.57</v>
      </c>
      <c r="F102" s="15">
        <v>56</v>
      </c>
      <c r="G102" s="15">
        <v>32</v>
      </c>
      <c r="H102" s="15">
        <v>200</v>
      </c>
      <c r="I102" s="15">
        <v>7</v>
      </c>
    </row>
    <row r="103" ht="13.2">
      <c r="D103" s="15"/>
    </row>
    <row r="105" ht="13.2">
      <c r="D105" s="1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 topLeftCell="A1">
      <selection activeCell="F17" sqref="A1:V58"/>
    </sheetView>
  </sheetViews>
  <sheetFormatPr defaultColWidth="14.421875" defaultRowHeight="15.75" customHeight="1"/>
  <sheetData>
    <row r="1" spans="1:22" ht="15.75" customHeight="1">
      <c r="A1" s="1"/>
      <c r="B1" s="30" t="s">
        <v>16</v>
      </c>
      <c r="C1" s="30" t="s">
        <v>174</v>
      </c>
      <c r="D1" s="1" t="s">
        <v>1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8" t="s">
        <v>11</v>
      </c>
      <c r="O1" s="10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ht="15.75" customHeight="1">
      <c r="A2" s="3"/>
      <c r="B2" t="s">
        <v>173</v>
      </c>
      <c r="C2" s="4"/>
      <c r="D2" s="6" t="s">
        <v>12</v>
      </c>
      <c r="E2" s="7">
        <v>2.79</v>
      </c>
      <c r="F2" s="9">
        <v>453</v>
      </c>
      <c r="G2" s="7"/>
      <c r="H2" s="7"/>
      <c r="I2" s="7"/>
      <c r="J2" s="7"/>
      <c r="K2" s="7">
        <v>5581.324</v>
      </c>
      <c r="L2" s="7">
        <v>0</v>
      </c>
      <c r="M2" s="2">
        <v>439</v>
      </c>
      <c r="N2" s="8">
        <v>21</v>
      </c>
      <c r="O2" s="11">
        <v>0</v>
      </c>
      <c r="P2" s="6">
        <v>21</v>
      </c>
      <c r="Q2" s="12"/>
      <c r="R2" s="6" t="s">
        <v>23</v>
      </c>
      <c r="S2" s="6">
        <v>6.3</v>
      </c>
      <c r="T2" s="6">
        <v>10.2</v>
      </c>
      <c r="U2" s="6">
        <v>63.73</v>
      </c>
      <c r="V2" s="14">
        <v>1661.08</v>
      </c>
    </row>
    <row r="3" spans="1:22" ht="15.75" customHeight="1">
      <c r="A3" s="3"/>
      <c r="B3" t="s">
        <v>173</v>
      </c>
      <c r="D3" s="3" t="s">
        <v>29</v>
      </c>
      <c r="E3" s="17">
        <v>0.99</v>
      </c>
      <c r="F3" s="1">
        <v>56</v>
      </c>
      <c r="G3" s="17">
        <v>2</v>
      </c>
      <c r="H3" s="17">
        <v>50</v>
      </c>
      <c r="I3" s="17">
        <v>11</v>
      </c>
      <c r="J3" s="17"/>
      <c r="K3" s="17">
        <v>1680</v>
      </c>
      <c r="L3" s="17">
        <v>0</v>
      </c>
      <c r="M3" s="2">
        <v>113</v>
      </c>
      <c r="N3" s="8">
        <v>26</v>
      </c>
      <c r="O3" s="10">
        <v>0</v>
      </c>
      <c r="P3" s="3">
        <v>4</v>
      </c>
      <c r="Q3" s="4"/>
      <c r="R3" s="3" t="s">
        <v>30</v>
      </c>
      <c r="S3" s="3">
        <v>5.2</v>
      </c>
      <c r="T3" s="3">
        <v>39.6</v>
      </c>
      <c r="U3" s="3">
        <v>205.48</v>
      </c>
      <c r="V3" s="18">
        <v>6470.06</v>
      </c>
    </row>
    <row r="4" spans="1:22" ht="15.75" customHeight="1">
      <c r="A4" s="3"/>
      <c r="B4" t="s">
        <v>173</v>
      </c>
      <c r="D4" s="3" t="s">
        <v>33</v>
      </c>
      <c r="E4" s="17">
        <v>4.19</v>
      </c>
      <c r="F4" s="1">
        <v>17</v>
      </c>
      <c r="G4" s="17">
        <v>7</v>
      </c>
      <c r="H4" s="17">
        <v>100</v>
      </c>
      <c r="I4" s="17">
        <v>4</v>
      </c>
      <c r="J4" s="17"/>
      <c r="K4" s="17">
        <v>980</v>
      </c>
      <c r="L4" s="17">
        <v>0</v>
      </c>
      <c r="M4" s="2">
        <v>179</v>
      </c>
      <c r="N4" s="8">
        <v>10</v>
      </c>
      <c r="O4" s="10">
        <v>0</v>
      </c>
      <c r="P4" s="3">
        <v>18</v>
      </c>
      <c r="Q4" s="4"/>
      <c r="R4" s="3" t="s">
        <v>23</v>
      </c>
      <c r="S4" s="3">
        <v>13.1</v>
      </c>
      <c r="T4" s="3">
        <v>25</v>
      </c>
      <c r="U4" s="3">
        <v>327.17</v>
      </c>
      <c r="V4" s="18">
        <v>4082.04</v>
      </c>
    </row>
    <row r="5" spans="1:22" ht="15.75" customHeight="1">
      <c r="A5" s="3"/>
      <c r="B5" t="s">
        <v>173</v>
      </c>
      <c r="D5" s="3" t="s">
        <v>35</v>
      </c>
      <c r="E5" s="17">
        <v>0.49</v>
      </c>
      <c r="F5" s="1">
        <v>453</v>
      </c>
      <c r="G5" s="17"/>
      <c r="H5" s="17"/>
      <c r="I5" s="17"/>
      <c r="J5" s="17"/>
      <c r="K5" s="17">
        <v>400</v>
      </c>
      <c r="L5" s="17">
        <v>0</v>
      </c>
      <c r="M5" s="2">
        <v>299</v>
      </c>
      <c r="N5" s="8">
        <v>3</v>
      </c>
      <c r="O5" s="10">
        <v>0</v>
      </c>
      <c r="P5" s="3">
        <v>100</v>
      </c>
      <c r="Q5" s="4"/>
      <c r="R5" s="3" t="s">
        <v>23</v>
      </c>
      <c r="S5" s="3">
        <v>44.9</v>
      </c>
      <c r="T5" s="3">
        <v>15</v>
      </c>
      <c r="U5" s="3">
        <v>670.99</v>
      </c>
      <c r="V5" s="18">
        <v>2445.5</v>
      </c>
    </row>
    <row r="6" spans="2:10" ht="14.4">
      <c r="B6" t="s">
        <v>173</v>
      </c>
      <c r="D6" s="16" t="s">
        <v>37</v>
      </c>
      <c r="E6" s="15">
        <v>1.49</v>
      </c>
      <c r="F6" s="15">
        <v>4</v>
      </c>
      <c r="G6" s="15">
        <v>113</v>
      </c>
      <c r="H6" s="15">
        <v>15</v>
      </c>
      <c r="I6" s="15">
        <v>4</v>
      </c>
      <c r="J6" s="15" t="s">
        <v>27</v>
      </c>
    </row>
    <row r="7" spans="1:22" ht="15.75" customHeight="1">
      <c r="A7" s="3"/>
      <c r="B7" t="s">
        <v>173</v>
      </c>
      <c r="D7" s="3" t="s">
        <v>40</v>
      </c>
      <c r="E7" s="20" t="s">
        <v>41</v>
      </c>
      <c r="F7" s="20">
        <v>453</v>
      </c>
      <c r="G7" s="20"/>
      <c r="H7" s="20"/>
      <c r="I7" s="20"/>
      <c r="J7" s="17"/>
      <c r="K7" s="17"/>
      <c r="L7" s="17"/>
      <c r="M7" s="2"/>
      <c r="N7" s="8"/>
      <c r="O7" s="10"/>
      <c r="P7" s="3"/>
      <c r="Q7" s="4"/>
      <c r="R7" s="3"/>
      <c r="S7" s="3"/>
      <c r="T7" s="3"/>
      <c r="U7" s="3"/>
      <c r="V7" s="18"/>
    </row>
    <row r="8" spans="1:22" ht="15.75" customHeight="1">
      <c r="A8" s="3"/>
      <c r="B8" t="s">
        <v>173</v>
      </c>
      <c r="D8" s="3" t="s">
        <v>22</v>
      </c>
      <c r="E8" s="20">
        <v>2.79</v>
      </c>
      <c r="F8" s="20">
        <v>14</v>
      </c>
      <c r="G8" s="20">
        <v>32</v>
      </c>
      <c r="H8" s="20">
        <v>100</v>
      </c>
      <c r="I8" s="20">
        <v>0</v>
      </c>
      <c r="J8" s="17"/>
      <c r="K8" s="17">
        <v>3200</v>
      </c>
      <c r="L8" s="17">
        <v>448</v>
      </c>
      <c r="M8" s="2">
        <v>748</v>
      </c>
      <c r="N8" s="8">
        <v>0</v>
      </c>
      <c r="O8" s="10">
        <v>104.6728972</v>
      </c>
      <c r="P8" s="3" t="s">
        <v>24</v>
      </c>
      <c r="Q8" s="4"/>
      <c r="R8" s="3" t="s">
        <v>23</v>
      </c>
      <c r="S8" s="3" t="e">
        <v>#DIV/0!</v>
      </c>
      <c r="T8" s="3">
        <v>6</v>
      </c>
      <c r="U8" s="3" t="e">
        <v>#DIV/0!</v>
      </c>
      <c r="V8" s="18">
        <v>976.38</v>
      </c>
    </row>
    <row r="9" spans="1:10" ht="14.4">
      <c r="A9" s="15" t="s">
        <v>53</v>
      </c>
      <c r="B9" t="s">
        <v>173</v>
      </c>
      <c r="D9" s="16" t="s">
        <v>54</v>
      </c>
      <c r="E9" s="15">
        <v>2.49</v>
      </c>
      <c r="F9">
        <f>78</f>
        <v>78</v>
      </c>
      <c r="G9">
        <f>(453*3)/78</f>
        <v>17.423076923076923</v>
      </c>
      <c r="H9" s="15">
        <v>35</v>
      </c>
      <c r="I9" s="15">
        <v>1</v>
      </c>
      <c r="J9" s="15" t="s">
        <v>27</v>
      </c>
    </row>
    <row r="10" spans="2:10" ht="14.4">
      <c r="B10" t="s">
        <v>173</v>
      </c>
      <c r="D10" s="21" t="s">
        <v>60</v>
      </c>
      <c r="E10" s="15">
        <v>1.49</v>
      </c>
      <c r="F10">
        <f>2.2*453</f>
        <v>996.6000000000001</v>
      </c>
      <c r="J10" s="15" t="s">
        <v>27</v>
      </c>
    </row>
    <row r="11" spans="2:10" ht="14.4">
      <c r="B11" t="s">
        <v>173</v>
      </c>
      <c r="D11" s="16" t="s">
        <v>26</v>
      </c>
      <c r="E11" s="15">
        <v>2.39</v>
      </c>
      <c r="F11" s="15">
        <v>28</v>
      </c>
      <c r="G11" s="15">
        <v>8</v>
      </c>
      <c r="H11" s="15">
        <v>110</v>
      </c>
      <c r="I11" s="15">
        <v>7</v>
      </c>
      <c r="J11" s="15" t="s">
        <v>27</v>
      </c>
    </row>
    <row r="12" spans="1:22" ht="15.75" customHeight="1">
      <c r="A12" s="3"/>
      <c r="B12" t="s">
        <v>173</v>
      </c>
      <c r="D12" s="3" t="s">
        <v>68</v>
      </c>
      <c r="E12" s="17">
        <v>1.89</v>
      </c>
      <c r="F12" s="1">
        <v>453</v>
      </c>
      <c r="G12" s="17"/>
      <c r="H12" s="17"/>
      <c r="I12" s="17"/>
      <c r="J12" s="17"/>
      <c r="K12" s="17">
        <v>499</v>
      </c>
      <c r="L12" s="17">
        <v>0</v>
      </c>
      <c r="M12" s="2">
        <v>239</v>
      </c>
      <c r="N12" s="8">
        <v>50</v>
      </c>
      <c r="O12" s="10">
        <v>0</v>
      </c>
      <c r="P12" s="3">
        <v>5</v>
      </c>
      <c r="Q12" s="4"/>
      <c r="R12" s="3" t="s">
        <v>23</v>
      </c>
      <c r="S12" s="3">
        <v>2.7</v>
      </c>
      <c r="T12" s="3">
        <v>18.7</v>
      </c>
      <c r="U12" s="3">
        <v>49.99</v>
      </c>
      <c r="V12" s="18">
        <v>3057.52</v>
      </c>
    </row>
    <row r="13" spans="2:10" ht="14.4">
      <c r="B13" t="s">
        <v>173</v>
      </c>
      <c r="D13" s="21" t="s">
        <v>48</v>
      </c>
      <c r="E13" s="15">
        <v>3.49</v>
      </c>
      <c r="F13" s="15" t="s">
        <v>49</v>
      </c>
      <c r="G13" s="15">
        <v>4</v>
      </c>
      <c r="H13" s="15">
        <v>15</v>
      </c>
      <c r="I13" s="15">
        <v>2</v>
      </c>
      <c r="J13" s="15" t="s">
        <v>27</v>
      </c>
    </row>
    <row r="14" spans="1:22" ht="15.75" customHeight="1">
      <c r="A14" s="3"/>
      <c r="B14" t="s">
        <v>173</v>
      </c>
      <c r="D14" s="3" t="s">
        <v>51</v>
      </c>
      <c r="E14" s="17">
        <v>1.39</v>
      </c>
      <c r="F14" s="1">
        <v>33</v>
      </c>
      <c r="G14" s="17">
        <v>14</v>
      </c>
      <c r="H14" s="17">
        <v>140</v>
      </c>
      <c r="I14" s="17">
        <v>0</v>
      </c>
      <c r="J14" s="17"/>
      <c r="K14" s="17">
        <v>1820</v>
      </c>
      <c r="L14" s="17">
        <v>0</v>
      </c>
      <c r="M14" s="19">
        <v>1230</v>
      </c>
      <c r="N14" s="8">
        <v>0</v>
      </c>
      <c r="O14" s="10">
        <v>0</v>
      </c>
      <c r="P14" s="3" t="s">
        <v>24</v>
      </c>
      <c r="Q14" s="4"/>
      <c r="R14" s="3" t="s">
        <v>23</v>
      </c>
      <c r="S14" s="3" t="e">
        <v>#DIV/0!</v>
      </c>
      <c r="T14" s="3">
        <v>3.6</v>
      </c>
      <c r="U14" s="3" t="e">
        <v>#DIV/0!</v>
      </c>
      <c r="V14" s="18">
        <v>593.63</v>
      </c>
    </row>
    <row r="15" spans="1:22" ht="15.75" customHeight="1">
      <c r="A15" s="3"/>
      <c r="B15" t="s">
        <v>173</v>
      </c>
      <c r="D15" s="3" t="s">
        <v>55</v>
      </c>
      <c r="E15" s="17">
        <v>3.29</v>
      </c>
      <c r="F15" s="1">
        <v>42</v>
      </c>
      <c r="G15" s="17">
        <v>5</v>
      </c>
      <c r="H15" s="17">
        <v>200</v>
      </c>
      <c r="I15" s="17">
        <v>4</v>
      </c>
      <c r="J15" s="17"/>
      <c r="K15" s="17">
        <v>5880</v>
      </c>
      <c r="L15" s="17">
        <v>0</v>
      </c>
      <c r="M15" s="2">
        <v>319</v>
      </c>
      <c r="N15" s="8">
        <v>14</v>
      </c>
      <c r="O15" s="10">
        <v>0</v>
      </c>
      <c r="P15" s="3">
        <v>23</v>
      </c>
      <c r="Q15" s="4"/>
      <c r="R15" s="3" t="s">
        <v>30</v>
      </c>
      <c r="S15" s="3">
        <v>9.8</v>
      </c>
      <c r="T15" s="3">
        <v>14</v>
      </c>
      <c r="U15" s="3">
        <v>137.35</v>
      </c>
      <c r="V15" s="18">
        <v>2290.56</v>
      </c>
    </row>
    <row r="16" spans="2:10" ht="14.4">
      <c r="B16" t="s">
        <v>173</v>
      </c>
      <c r="D16" s="16" t="s">
        <v>77</v>
      </c>
      <c r="E16" s="15">
        <v>1.29</v>
      </c>
      <c r="F16" s="15">
        <v>453</v>
      </c>
      <c r="J16" s="15" t="s">
        <v>27</v>
      </c>
    </row>
    <row r="17" spans="1:22" ht="15.75" customHeight="1">
      <c r="A17" s="3"/>
      <c r="B17" t="s">
        <v>173</v>
      </c>
      <c r="D17" s="3" t="s">
        <v>28</v>
      </c>
      <c r="E17" s="17">
        <v>3.99</v>
      </c>
      <c r="F17" s="1">
        <v>50</v>
      </c>
      <c r="G17" s="17">
        <v>18</v>
      </c>
      <c r="H17" s="17">
        <v>70</v>
      </c>
      <c r="I17" s="17">
        <v>6</v>
      </c>
      <c r="J17" s="17"/>
      <c r="K17" s="17">
        <v>1404</v>
      </c>
      <c r="L17" s="17">
        <v>0</v>
      </c>
      <c r="M17" s="2">
        <v>566</v>
      </c>
      <c r="N17" s="8">
        <v>44</v>
      </c>
      <c r="O17" s="10">
        <v>0</v>
      </c>
      <c r="P17" s="3">
        <v>13</v>
      </c>
      <c r="Q17" s="4"/>
      <c r="R17" s="3" t="s">
        <v>23</v>
      </c>
      <c r="S17" s="3">
        <v>3.1</v>
      </c>
      <c r="T17" s="3">
        <v>7.9</v>
      </c>
      <c r="U17" s="3">
        <v>24.25</v>
      </c>
      <c r="V17" s="18">
        <v>1289.46</v>
      </c>
    </row>
    <row r="18" spans="1:22" ht="15.75" customHeight="1">
      <c r="A18" s="3"/>
      <c r="B18" t="s">
        <v>173</v>
      </c>
      <c r="D18" s="3" t="s">
        <v>31</v>
      </c>
      <c r="E18" s="17">
        <v>4.49</v>
      </c>
      <c r="F18" s="1" t="s">
        <v>32</v>
      </c>
      <c r="G18" s="17">
        <v>33</v>
      </c>
      <c r="H18" s="17">
        <v>120</v>
      </c>
      <c r="I18" s="17">
        <v>0</v>
      </c>
      <c r="J18" s="17"/>
      <c r="K18" s="17">
        <v>24000</v>
      </c>
      <c r="L18" s="17">
        <v>0</v>
      </c>
      <c r="M18" s="19">
        <v>1245</v>
      </c>
      <c r="N18" s="8">
        <v>0</v>
      </c>
      <c r="O18" s="10">
        <v>0</v>
      </c>
      <c r="P18" s="3" t="s">
        <v>24</v>
      </c>
      <c r="Q18" s="4"/>
      <c r="R18" s="3" t="s">
        <v>23</v>
      </c>
      <c r="S18" s="3" t="e">
        <v>#DIV/0!</v>
      </c>
      <c r="T18" s="3">
        <v>3.6</v>
      </c>
      <c r="U18" s="3" t="e">
        <v>#DIV/0!</v>
      </c>
      <c r="V18" s="18">
        <v>586.43</v>
      </c>
    </row>
    <row r="19" spans="1:22" ht="15.75" customHeight="1">
      <c r="A19" s="3"/>
      <c r="B19" t="s">
        <v>173</v>
      </c>
      <c r="D19" s="3" t="s">
        <v>56</v>
      </c>
      <c r="E19" s="20">
        <v>2.99</v>
      </c>
      <c r="F19" s="3">
        <v>31</v>
      </c>
      <c r="G19" s="20">
        <v>73</v>
      </c>
      <c r="H19" s="20">
        <v>100</v>
      </c>
      <c r="I19" s="20">
        <v>4</v>
      </c>
      <c r="J19" s="17"/>
      <c r="K19" s="17">
        <v>7500</v>
      </c>
      <c r="L19" s="17">
        <v>0</v>
      </c>
      <c r="M19" s="19">
        <v>4464</v>
      </c>
      <c r="N19" s="8">
        <v>134</v>
      </c>
      <c r="O19" s="10">
        <v>0</v>
      </c>
      <c r="P19" s="3">
        <v>33</v>
      </c>
      <c r="Q19" s="4"/>
      <c r="R19" s="3" t="s">
        <v>23</v>
      </c>
      <c r="S19" s="3">
        <v>1</v>
      </c>
      <c r="T19" s="3">
        <v>1</v>
      </c>
      <c r="U19" s="3">
        <v>1</v>
      </c>
      <c r="V19" s="18">
        <v>163.52</v>
      </c>
    </row>
    <row r="20" spans="1:22" ht="15.75" customHeight="1">
      <c r="A20" s="3"/>
      <c r="B20" t="s">
        <v>173</v>
      </c>
      <c r="D20" s="3" t="s">
        <v>58</v>
      </c>
      <c r="E20" s="17"/>
      <c r="F20" s="1">
        <v>28</v>
      </c>
      <c r="G20" s="17">
        <v>6</v>
      </c>
      <c r="H20" s="17">
        <v>120</v>
      </c>
      <c r="I20" s="17">
        <v>2</v>
      </c>
      <c r="J20" s="17"/>
      <c r="K20" s="17">
        <v>2100</v>
      </c>
      <c r="L20" s="17">
        <v>0</v>
      </c>
      <c r="M20" s="2">
        <v>882</v>
      </c>
      <c r="N20" s="8">
        <v>21</v>
      </c>
      <c r="O20" s="10">
        <v>0</v>
      </c>
      <c r="P20" s="3">
        <v>42</v>
      </c>
      <c r="Q20" s="4"/>
      <c r="R20" s="3" t="s">
        <v>23</v>
      </c>
      <c r="S20" s="3">
        <v>6.4</v>
      </c>
      <c r="T20" s="3">
        <v>5.1</v>
      </c>
      <c r="U20" s="3">
        <v>32.25</v>
      </c>
      <c r="V20" s="18">
        <v>827.33</v>
      </c>
    </row>
    <row r="21" spans="1:22" ht="15.75" customHeight="1">
      <c r="A21" s="3"/>
      <c r="B21" t="s">
        <v>173</v>
      </c>
      <c r="D21" s="3" t="s">
        <v>36</v>
      </c>
      <c r="E21" s="17">
        <v>1.19</v>
      </c>
      <c r="F21" s="1">
        <v>54</v>
      </c>
      <c r="G21" s="17">
        <v>3.5</v>
      </c>
      <c r="H21" s="17">
        <v>180</v>
      </c>
      <c r="I21" s="17">
        <v>7</v>
      </c>
      <c r="J21" s="17"/>
      <c r="K21" s="17">
        <v>2340</v>
      </c>
      <c r="L21" s="17">
        <v>0</v>
      </c>
      <c r="M21" s="2">
        <v>588</v>
      </c>
      <c r="N21" s="8">
        <v>23</v>
      </c>
      <c r="O21" s="10">
        <v>0</v>
      </c>
      <c r="P21" s="3">
        <v>26</v>
      </c>
      <c r="Q21" s="4"/>
      <c r="R21" s="3" t="s">
        <v>23</v>
      </c>
      <c r="S21" s="3">
        <v>5.9</v>
      </c>
      <c r="T21" s="3">
        <v>7.6</v>
      </c>
      <c r="U21" s="3">
        <v>44.48</v>
      </c>
      <c r="V21" s="18">
        <v>1241.62</v>
      </c>
    </row>
    <row r="22" spans="2:10" ht="14.4">
      <c r="B22" t="s">
        <v>173</v>
      </c>
      <c r="D22" s="21" t="s">
        <v>89</v>
      </c>
      <c r="E22" s="15">
        <v>2.19</v>
      </c>
      <c r="F22" s="15">
        <v>91</v>
      </c>
      <c r="G22" s="15">
        <v>4</v>
      </c>
      <c r="H22" s="15">
        <v>30</v>
      </c>
      <c r="I22" s="15">
        <v>2</v>
      </c>
      <c r="J22" s="15" t="s">
        <v>27</v>
      </c>
    </row>
    <row r="23" spans="1:22" ht="15.75" customHeight="1">
      <c r="A23" s="3"/>
      <c r="B23" t="s">
        <v>173</v>
      </c>
      <c r="D23" s="3" t="s">
        <v>90</v>
      </c>
      <c r="E23" s="17">
        <v>1.29</v>
      </c>
      <c r="F23" s="1">
        <v>85</v>
      </c>
      <c r="G23" s="17">
        <v>5</v>
      </c>
      <c r="H23" s="17">
        <v>70</v>
      </c>
      <c r="I23" s="17">
        <v>4</v>
      </c>
      <c r="J23" s="17"/>
      <c r="K23" s="17">
        <v>700</v>
      </c>
      <c r="L23" s="17">
        <v>0</v>
      </c>
      <c r="M23" s="2">
        <v>354</v>
      </c>
      <c r="N23" s="8">
        <v>25</v>
      </c>
      <c r="O23" s="10">
        <v>0</v>
      </c>
      <c r="P23" s="3">
        <v>14</v>
      </c>
      <c r="Q23" s="4"/>
      <c r="R23" s="3" t="s">
        <v>23</v>
      </c>
      <c r="S23" s="3">
        <v>5.3</v>
      </c>
      <c r="T23" s="3">
        <v>12.6</v>
      </c>
      <c r="U23" s="3">
        <v>66.97</v>
      </c>
      <c r="V23" s="18">
        <v>2064.86</v>
      </c>
    </row>
    <row r="24" spans="1:22" ht="15.75" customHeight="1">
      <c r="A24" s="3"/>
      <c r="B24" t="s">
        <v>173</v>
      </c>
      <c r="D24" s="3" t="s">
        <v>91</v>
      </c>
      <c r="E24" s="17">
        <v>2.5</v>
      </c>
      <c r="F24" s="1">
        <v>143</v>
      </c>
      <c r="G24" s="17">
        <v>4</v>
      </c>
      <c r="H24" s="17">
        <v>360</v>
      </c>
      <c r="I24" s="17">
        <v>13</v>
      </c>
      <c r="J24" s="17"/>
      <c r="K24" s="17">
        <v>1440</v>
      </c>
      <c r="L24" s="17">
        <v>0</v>
      </c>
      <c r="M24" s="2">
        <v>576</v>
      </c>
      <c r="N24" s="8">
        <v>27</v>
      </c>
      <c r="O24" s="10">
        <v>0</v>
      </c>
      <c r="P24" s="3">
        <v>21</v>
      </c>
      <c r="Q24" s="4"/>
      <c r="R24" s="3" t="s">
        <v>23</v>
      </c>
      <c r="S24" s="3">
        <v>4.9</v>
      </c>
      <c r="T24" s="3">
        <v>7.8</v>
      </c>
      <c r="U24" s="3">
        <v>38.16</v>
      </c>
      <c r="V24" s="18">
        <v>1267.36</v>
      </c>
    </row>
    <row r="25" spans="1:10" ht="14.4">
      <c r="A25" s="15" t="s">
        <v>93</v>
      </c>
      <c r="B25" t="s">
        <v>173</v>
      </c>
      <c r="D25" s="21" t="s">
        <v>94</v>
      </c>
      <c r="E25" s="15">
        <v>0.5</v>
      </c>
      <c r="F25" s="15">
        <v>45</v>
      </c>
      <c r="J25" s="15" t="s">
        <v>27</v>
      </c>
    </row>
    <row r="26" spans="1:22" ht="13.2">
      <c r="A26" s="3"/>
      <c r="B26" t="s">
        <v>173</v>
      </c>
      <c r="D26" s="3" t="s">
        <v>39</v>
      </c>
      <c r="E26" s="17">
        <v>0.89</v>
      </c>
      <c r="F26" s="1">
        <v>150</v>
      </c>
      <c r="G26" s="17">
        <v>1</v>
      </c>
      <c r="H26" s="17">
        <v>100</v>
      </c>
      <c r="I26" s="17">
        <v>15</v>
      </c>
      <c r="J26" s="17"/>
      <c r="K26" s="17">
        <v>560</v>
      </c>
      <c r="L26" s="17">
        <v>0</v>
      </c>
      <c r="M26" s="2">
        <v>161</v>
      </c>
      <c r="N26" s="8">
        <v>16</v>
      </c>
      <c r="O26" s="10">
        <v>0</v>
      </c>
      <c r="P26" s="3">
        <v>10</v>
      </c>
      <c r="Q26" s="4"/>
      <c r="R26" s="3" t="s">
        <v>23</v>
      </c>
      <c r="S26" s="3">
        <v>8.3</v>
      </c>
      <c r="T26" s="3">
        <v>27.7</v>
      </c>
      <c r="U26" s="3">
        <v>230.89</v>
      </c>
      <c r="V26" s="18">
        <v>4536.43</v>
      </c>
    </row>
    <row r="27" spans="1:10" ht="14.4">
      <c r="A27" s="15">
        <v>1</v>
      </c>
      <c r="B27" t="s">
        <v>173</v>
      </c>
      <c r="D27" s="21" t="s">
        <v>96</v>
      </c>
      <c r="E27" s="15">
        <v>1</v>
      </c>
      <c r="J27" s="15" t="s">
        <v>27</v>
      </c>
    </row>
    <row r="28" spans="1:6" ht="13.2">
      <c r="A28" s="15">
        <v>1</v>
      </c>
      <c r="B28" t="s">
        <v>173</v>
      </c>
      <c r="D28" s="15" t="s">
        <v>97</v>
      </c>
      <c r="E28" s="15">
        <v>1</v>
      </c>
      <c r="F28" s="15">
        <f>453*0.5</f>
        <v>226.5</v>
      </c>
    </row>
    <row r="29" spans="1:22" ht="13.2">
      <c r="A29" s="3"/>
      <c r="B29" t="s">
        <v>173</v>
      </c>
      <c r="D29" s="3" t="s">
        <v>59</v>
      </c>
      <c r="E29" s="17">
        <v>1.99</v>
      </c>
      <c r="F29" s="1">
        <v>70</v>
      </c>
      <c r="G29" s="17">
        <f>3</f>
        <v>3</v>
      </c>
      <c r="H29" s="17">
        <v>250</v>
      </c>
      <c r="I29" s="17">
        <v>9</v>
      </c>
      <c r="J29" s="17"/>
      <c r="K29" s="17">
        <v>780</v>
      </c>
      <c r="L29" s="17">
        <v>0</v>
      </c>
      <c r="M29" s="2">
        <v>780</v>
      </c>
      <c r="N29" s="8">
        <v>30</v>
      </c>
      <c r="O29" s="10">
        <v>0</v>
      </c>
      <c r="P29" s="3">
        <v>26</v>
      </c>
      <c r="Q29" s="4"/>
      <c r="R29" s="3" t="s">
        <v>23</v>
      </c>
      <c r="S29" s="3">
        <v>4.5</v>
      </c>
      <c r="T29" s="3">
        <v>5.7</v>
      </c>
      <c r="U29" s="3">
        <v>25.55</v>
      </c>
      <c r="V29" s="18">
        <v>935.9</v>
      </c>
    </row>
    <row r="30" spans="1:10" ht="14.4">
      <c r="A30" s="15">
        <v>1</v>
      </c>
      <c r="B30" t="s">
        <v>173</v>
      </c>
      <c r="D30" s="16" t="s">
        <v>99</v>
      </c>
      <c r="E30" s="15">
        <v>0.79</v>
      </c>
      <c r="J30" s="15" t="s">
        <v>27</v>
      </c>
    </row>
    <row r="31" spans="1:22" ht="13.2">
      <c r="A31" s="3"/>
      <c r="B31" t="s">
        <v>173</v>
      </c>
      <c r="D31" s="3" t="s">
        <v>61</v>
      </c>
      <c r="E31" s="17">
        <v>1.49</v>
      </c>
      <c r="F31" s="1">
        <v>32</v>
      </c>
      <c r="G31" s="17">
        <v>14</v>
      </c>
      <c r="H31" s="17">
        <v>70</v>
      </c>
      <c r="I31" s="17">
        <v>8</v>
      </c>
      <c r="J31" s="17"/>
      <c r="K31" s="17">
        <v>1040</v>
      </c>
      <c r="L31" s="17">
        <v>0</v>
      </c>
      <c r="M31" s="2">
        <v>929</v>
      </c>
      <c r="N31" s="8">
        <v>116</v>
      </c>
      <c r="O31" s="10">
        <v>0</v>
      </c>
      <c r="P31" s="3">
        <v>8</v>
      </c>
      <c r="Q31" s="3" t="s">
        <v>62</v>
      </c>
      <c r="R31" s="3" t="s">
        <v>23</v>
      </c>
      <c r="S31" s="3">
        <v>1.2</v>
      </c>
      <c r="T31" s="3">
        <v>4.8</v>
      </c>
      <c r="U31" s="3">
        <v>5.55</v>
      </c>
      <c r="V31" s="18">
        <v>786.15</v>
      </c>
    </row>
    <row r="32" spans="2:10" ht="14.4">
      <c r="B32" t="s">
        <v>173</v>
      </c>
      <c r="D32" s="16" t="s">
        <v>102</v>
      </c>
      <c r="E32" s="15">
        <v>0.99</v>
      </c>
      <c r="F32" s="15">
        <f>0.75*453</f>
        <v>339.75</v>
      </c>
      <c r="J32" s="15" t="s">
        <v>27</v>
      </c>
    </row>
    <row r="33" spans="1:10" ht="14.4">
      <c r="A33" s="15">
        <v>1</v>
      </c>
      <c r="B33" t="s">
        <v>173</v>
      </c>
      <c r="D33" s="21" t="s">
        <v>106</v>
      </c>
      <c r="E33" s="15">
        <v>0.25</v>
      </c>
      <c r="J33" s="15" t="s">
        <v>27</v>
      </c>
    </row>
    <row r="34" spans="1:22" ht="13.2">
      <c r="A34" s="3"/>
      <c r="B34" t="s">
        <v>173</v>
      </c>
      <c r="D34" s="3" t="s">
        <v>63</v>
      </c>
      <c r="E34" s="17">
        <v>1.69</v>
      </c>
      <c r="F34" s="1">
        <v>56</v>
      </c>
      <c r="G34" s="17">
        <v>5</v>
      </c>
      <c r="H34" s="17">
        <v>80</v>
      </c>
      <c r="I34" s="17">
        <v>8</v>
      </c>
      <c r="J34" s="17"/>
      <c r="K34" s="17">
        <v>480</v>
      </c>
      <c r="L34" s="17">
        <v>0</v>
      </c>
      <c r="M34" s="2">
        <v>348</v>
      </c>
      <c r="N34" s="8">
        <v>48</v>
      </c>
      <c r="O34" s="10">
        <v>0</v>
      </c>
      <c r="P34" s="3">
        <v>7</v>
      </c>
      <c r="Q34" s="4"/>
      <c r="R34" s="3" t="s">
        <v>23</v>
      </c>
      <c r="S34" s="3">
        <v>2.8</v>
      </c>
      <c r="T34" s="3">
        <v>12.8</v>
      </c>
      <c r="U34" s="3">
        <v>35.94</v>
      </c>
      <c r="V34" s="18">
        <v>2098.75</v>
      </c>
    </row>
    <row r="35" spans="1:22" ht="13.2">
      <c r="A35" s="3"/>
      <c r="B35" t="s">
        <v>173</v>
      </c>
      <c r="D35" s="3" t="s">
        <v>66</v>
      </c>
      <c r="E35" s="17">
        <v>0.88</v>
      </c>
      <c r="F35" s="1">
        <v>2</v>
      </c>
      <c r="G35" s="17">
        <v>6</v>
      </c>
      <c r="H35" s="17">
        <v>190</v>
      </c>
      <c r="I35" s="17">
        <v>0</v>
      </c>
      <c r="J35" s="17"/>
      <c r="K35" s="17">
        <v>800</v>
      </c>
      <c r="L35" s="17">
        <v>0</v>
      </c>
      <c r="M35" s="2">
        <v>952</v>
      </c>
      <c r="N35" s="8">
        <v>0</v>
      </c>
      <c r="O35" s="10">
        <v>0</v>
      </c>
      <c r="P35" s="3" t="s">
        <v>24</v>
      </c>
      <c r="Q35" s="4"/>
      <c r="R35" s="3" t="s">
        <v>23</v>
      </c>
      <c r="S35" s="3" t="e">
        <v>#DIV/0!</v>
      </c>
      <c r="T35" s="3">
        <v>4.7</v>
      </c>
      <c r="U35" s="3" t="e">
        <v>#DIV/0!</v>
      </c>
      <c r="V35" s="18">
        <v>766.5</v>
      </c>
    </row>
    <row r="36" spans="2:10" ht="14.4">
      <c r="B36" t="s">
        <v>173</v>
      </c>
      <c r="D36" s="25" t="s">
        <v>69</v>
      </c>
      <c r="E36" s="15">
        <v>3.64</v>
      </c>
      <c r="F36" s="15">
        <v>5</v>
      </c>
      <c r="G36" s="15">
        <v>91</v>
      </c>
      <c r="H36" s="15">
        <v>20</v>
      </c>
      <c r="I36" s="15">
        <v>2</v>
      </c>
      <c r="J36" s="15" t="s">
        <v>27</v>
      </c>
    </row>
    <row r="37" spans="1:22" ht="13.2">
      <c r="A37" s="3"/>
      <c r="B37" t="s">
        <v>173</v>
      </c>
      <c r="D37" s="23" t="s">
        <v>70</v>
      </c>
      <c r="E37" s="17">
        <v>2.39</v>
      </c>
      <c r="F37" s="1">
        <v>32</v>
      </c>
      <c r="G37" s="17">
        <v>14</v>
      </c>
      <c r="H37" s="17">
        <v>180</v>
      </c>
      <c r="I37" s="17">
        <v>7</v>
      </c>
      <c r="J37" s="17"/>
      <c r="K37" s="17">
        <v>16340</v>
      </c>
      <c r="L37" s="17">
        <v>0</v>
      </c>
      <c r="M37" s="19">
        <v>1487</v>
      </c>
      <c r="N37" s="8">
        <v>55</v>
      </c>
      <c r="O37" s="10">
        <v>0</v>
      </c>
      <c r="P37" s="3">
        <v>27</v>
      </c>
      <c r="Q37" s="4"/>
      <c r="R37" s="3" t="s">
        <v>30</v>
      </c>
      <c r="S37" s="3">
        <v>2.4</v>
      </c>
      <c r="T37" s="3">
        <v>3</v>
      </c>
      <c r="U37" s="3">
        <v>7.34</v>
      </c>
      <c r="V37" s="18">
        <v>490.99</v>
      </c>
    </row>
    <row r="38" spans="2:9" ht="13.2">
      <c r="B38" t="s">
        <v>173</v>
      </c>
      <c r="D38" s="26" t="s">
        <v>71</v>
      </c>
      <c r="E38" s="15">
        <v>3.49</v>
      </c>
      <c r="F38" s="15">
        <v>28</v>
      </c>
      <c r="G38" s="15">
        <v>16</v>
      </c>
      <c r="H38" s="15">
        <v>160</v>
      </c>
      <c r="I38" s="15">
        <v>6</v>
      </c>
    </row>
    <row r="39" spans="1:22" ht="13.2">
      <c r="A39" s="3" t="s">
        <v>98</v>
      </c>
      <c r="B39" t="s">
        <v>173</v>
      </c>
      <c r="D39" s="23" t="s">
        <v>72</v>
      </c>
      <c r="E39" s="17">
        <v>1.69</v>
      </c>
      <c r="F39" s="1">
        <v>35</v>
      </c>
      <c r="G39" s="17">
        <v>26</v>
      </c>
      <c r="H39" s="17">
        <v>90</v>
      </c>
      <c r="I39" s="17">
        <v>7</v>
      </c>
      <c r="J39" s="17"/>
      <c r="K39" s="17">
        <v>9360</v>
      </c>
      <c r="L39" s="17">
        <v>0</v>
      </c>
      <c r="M39" s="19">
        <v>1026</v>
      </c>
      <c r="N39" s="8">
        <v>80</v>
      </c>
      <c r="O39" s="10">
        <v>0</v>
      </c>
      <c r="P39" s="3">
        <v>13</v>
      </c>
      <c r="Q39" s="4"/>
      <c r="R39" s="3" t="s">
        <v>23</v>
      </c>
      <c r="S39" s="3">
        <v>1.7</v>
      </c>
      <c r="T39" s="3">
        <v>4.3</v>
      </c>
      <c r="U39" s="3">
        <v>7.3</v>
      </c>
      <c r="V39" s="18">
        <v>711.28</v>
      </c>
    </row>
    <row r="40" spans="1:22" ht="13.2">
      <c r="A40" s="3"/>
      <c r="B40" t="s">
        <v>173</v>
      </c>
      <c r="D40" s="23" t="s">
        <v>73</v>
      </c>
      <c r="E40" s="17">
        <v>2.69</v>
      </c>
      <c r="F40" s="1">
        <v>40</v>
      </c>
      <c r="G40" s="17">
        <v>13</v>
      </c>
      <c r="H40" s="17">
        <v>150</v>
      </c>
      <c r="I40" s="17">
        <v>5</v>
      </c>
      <c r="J40" s="17"/>
      <c r="K40" s="17">
        <v>16950</v>
      </c>
      <c r="L40" s="17">
        <v>0</v>
      </c>
      <c r="M40" s="19">
        <v>2148</v>
      </c>
      <c r="N40" s="8">
        <v>72</v>
      </c>
      <c r="O40" s="10">
        <v>0</v>
      </c>
      <c r="P40" s="3">
        <v>30</v>
      </c>
      <c r="Q40" s="4"/>
      <c r="R40" s="3" t="s">
        <v>30</v>
      </c>
      <c r="S40" s="3">
        <v>1.9</v>
      </c>
      <c r="T40" s="3">
        <v>2.1</v>
      </c>
      <c r="U40" s="3">
        <v>3.89</v>
      </c>
      <c r="V40" s="18">
        <v>339.81</v>
      </c>
    </row>
    <row r="41" spans="2:10" ht="14.4">
      <c r="B41" t="s">
        <v>173</v>
      </c>
      <c r="D41" s="24" t="s">
        <v>122</v>
      </c>
      <c r="E41" s="15">
        <v>2.39</v>
      </c>
      <c r="F41">
        <f>453*5</f>
        <v>2265</v>
      </c>
      <c r="J41" s="15" t="s">
        <v>27</v>
      </c>
    </row>
    <row r="42" spans="1:22" ht="13.2">
      <c r="A42" s="3"/>
      <c r="B42" t="s">
        <v>173</v>
      </c>
      <c r="D42" s="23" t="s">
        <v>74</v>
      </c>
      <c r="E42" s="17">
        <v>2.15</v>
      </c>
      <c r="F42" s="1">
        <v>43</v>
      </c>
      <c r="G42" s="17">
        <v>24</v>
      </c>
      <c r="H42" s="17">
        <v>190</v>
      </c>
      <c r="I42" s="17">
        <v>4</v>
      </c>
      <c r="J42" s="17"/>
      <c r="K42" s="17">
        <v>4560</v>
      </c>
      <c r="L42" s="17">
        <v>0</v>
      </c>
      <c r="M42" s="19">
        <v>1949</v>
      </c>
      <c r="N42" s="8">
        <v>41</v>
      </c>
      <c r="O42" s="10">
        <v>0</v>
      </c>
      <c r="P42" s="3">
        <v>48</v>
      </c>
      <c r="Q42" s="4"/>
      <c r="R42" s="3" t="s">
        <v>23</v>
      </c>
      <c r="S42" s="3">
        <v>3.3</v>
      </c>
      <c r="T42" s="3">
        <v>2.3</v>
      </c>
      <c r="U42" s="3">
        <v>7.48</v>
      </c>
      <c r="V42" s="18">
        <v>374.61</v>
      </c>
    </row>
    <row r="43" spans="1:22" ht="13.2">
      <c r="A43" s="3"/>
      <c r="B43" t="s">
        <v>173</v>
      </c>
      <c r="D43" s="23" t="s">
        <v>75</v>
      </c>
      <c r="E43" s="17">
        <v>1.65</v>
      </c>
      <c r="F43" s="1">
        <v>45</v>
      </c>
      <c r="G43" s="17">
        <v>100</v>
      </c>
      <c r="H43" s="17">
        <v>160</v>
      </c>
      <c r="I43" s="17">
        <v>3</v>
      </c>
      <c r="J43" s="17"/>
      <c r="K43" s="17">
        <v>15150</v>
      </c>
      <c r="L43" s="17">
        <v>0</v>
      </c>
      <c r="M43" s="19">
        <v>2320</v>
      </c>
      <c r="N43" s="8">
        <v>46</v>
      </c>
      <c r="O43" s="10">
        <v>0</v>
      </c>
      <c r="P43" s="3">
        <v>50</v>
      </c>
      <c r="Q43" s="4"/>
      <c r="R43" s="3" t="s">
        <v>23</v>
      </c>
      <c r="S43" s="3">
        <v>2.9</v>
      </c>
      <c r="T43" s="3">
        <v>1.9</v>
      </c>
      <c r="U43" s="3">
        <v>5.55</v>
      </c>
      <c r="V43" s="18">
        <v>314.65</v>
      </c>
    </row>
    <row r="44" spans="2:6" ht="13.2">
      <c r="B44" t="s">
        <v>173</v>
      </c>
      <c r="D44" s="26" t="s">
        <v>126</v>
      </c>
      <c r="E44" s="15" t="s">
        <v>41</v>
      </c>
      <c r="F44" s="15">
        <v>380</v>
      </c>
    </row>
    <row r="45" spans="1:22" ht="13.2">
      <c r="A45" s="3"/>
      <c r="B45" t="s">
        <v>173</v>
      </c>
      <c r="D45" s="23" t="s">
        <v>100</v>
      </c>
      <c r="E45" s="17">
        <v>5.29</v>
      </c>
      <c r="F45" s="1">
        <v>113</v>
      </c>
      <c r="G45" s="17">
        <v>4</v>
      </c>
      <c r="H45" s="17">
        <v>145</v>
      </c>
      <c r="I45" s="17">
        <v>23</v>
      </c>
      <c r="J45" s="17"/>
      <c r="K45" s="17">
        <v>120</v>
      </c>
      <c r="L45" s="17">
        <v>0</v>
      </c>
      <c r="M45" s="2">
        <v>85</v>
      </c>
      <c r="N45" s="8">
        <v>14</v>
      </c>
      <c r="O45" s="10">
        <v>0</v>
      </c>
      <c r="P45" s="3">
        <v>6</v>
      </c>
      <c r="Q45" s="4"/>
      <c r="R45" s="3" t="s">
        <v>23</v>
      </c>
      <c r="S45" s="3">
        <v>9.5</v>
      </c>
      <c r="T45" s="3">
        <v>52.8</v>
      </c>
      <c r="U45" s="3">
        <v>502.33</v>
      </c>
      <c r="V45" s="18">
        <v>8638.33</v>
      </c>
    </row>
    <row r="46" spans="2:6" ht="13.2">
      <c r="B46" t="s">
        <v>173</v>
      </c>
      <c r="D46" s="26" t="s">
        <v>127</v>
      </c>
      <c r="E46" s="15">
        <v>1.49</v>
      </c>
      <c r="F46" s="15">
        <f>453*0.5</f>
        <v>226.5</v>
      </c>
    </row>
    <row r="47" spans="1:22" ht="13.2">
      <c r="A47" s="3"/>
      <c r="B47" t="s">
        <v>173</v>
      </c>
      <c r="D47" s="23" t="s">
        <v>76</v>
      </c>
      <c r="E47" s="17">
        <v>2.35</v>
      </c>
      <c r="F47" s="1">
        <v>4</v>
      </c>
      <c r="G47" s="17">
        <v>454</v>
      </c>
      <c r="H47" s="17">
        <v>15</v>
      </c>
      <c r="I47" s="17">
        <v>0</v>
      </c>
      <c r="J47" s="17"/>
      <c r="K47" s="17">
        <v>8505</v>
      </c>
      <c r="L47" s="17">
        <v>0</v>
      </c>
      <c r="M47" s="19">
        <v>2854</v>
      </c>
      <c r="N47" s="8">
        <v>0</v>
      </c>
      <c r="O47" s="10">
        <v>0</v>
      </c>
      <c r="P47" s="3" t="s">
        <v>24</v>
      </c>
      <c r="Q47" s="4"/>
      <c r="R47" s="3" t="s">
        <v>23</v>
      </c>
      <c r="S47" s="3" t="e">
        <v>#DIV/0!</v>
      </c>
      <c r="T47" s="3">
        <v>1.6</v>
      </c>
      <c r="U47" s="3" t="e">
        <v>#DIV/0!</v>
      </c>
      <c r="V47" s="18">
        <v>255.78</v>
      </c>
    </row>
    <row r="48" spans="1:22" ht="13.2">
      <c r="A48" s="3"/>
      <c r="B48" t="s">
        <v>173</v>
      </c>
      <c r="D48" s="23" t="s">
        <v>79</v>
      </c>
      <c r="E48" s="17">
        <v>1.88</v>
      </c>
      <c r="F48" s="1">
        <v>37</v>
      </c>
      <c r="G48" s="17">
        <v>31</v>
      </c>
      <c r="H48" s="17">
        <v>70</v>
      </c>
      <c r="I48" s="17">
        <v>0</v>
      </c>
      <c r="J48" s="17"/>
      <c r="K48" s="17">
        <v>2170</v>
      </c>
      <c r="L48" s="17">
        <v>0</v>
      </c>
      <c r="M48" s="2">
        <v>624</v>
      </c>
      <c r="N48" s="8">
        <v>0</v>
      </c>
      <c r="O48" s="10">
        <v>0</v>
      </c>
      <c r="P48" s="3" t="s">
        <v>24</v>
      </c>
      <c r="Q48" s="4"/>
      <c r="R48" s="3" t="s">
        <v>23</v>
      </c>
      <c r="S48" s="3" t="e">
        <v>#DIV/0!</v>
      </c>
      <c r="T48" s="3">
        <v>7.2</v>
      </c>
      <c r="U48" s="3" t="e">
        <v>#DIV/0!</v>
      </c>
      <c r="V48" s="18">
        <v>1170.69</v>
      </c>
    </row>
    <row r="49" spans="2:6" ht="13.2">
      <c r="B49" t="s">
        <v>173</v>
      </c>
      <c r="D49" s="26" t="s">
        <v>130</v>
      </c>
      <c r="E49" s="15">
        <v>0.49</v>
      </c>
      <c r="F49" s="15">
        <v>453</v>
      </c>
    </row>
    <row r="50" spans="1:22" ht="13.2">
      <c r="A50" s="3"/>
      <c r="B50" t="s">
        <v>173</v>
      </c>
      <c r="D50" s="23" t="s">
        <v>103</v>
      </c>
      <c r="E50" s="17">
        <v>7.49</v>
      </c>
      <c r="F50" s="1">
        <v>113</v>
      </c>
      <c r="G50" s="17">
        <v>8</v>
      </c>
      <c r="H50" s="17">
        <v>90</v>
      </c>
      <c r="I50" s="17">
        <v>23</v>
      </c>
      <c r="J50" s="17"/>
      <c r="K50" s="17">
        <v>1166.345</v>
      </c>
      <c r="L50" s="17">
        <v>0</v>
      </c>
      <c r="M50" s="2">
        <v>167</v>
      </c>
      <c r="N50" s="8">
        <v>34</v>
      </c>
      <c r="O50" s="10">
        <v>0</v>
      </c>
      <c r="P50" s="3">
        <v>5</v>
      </c>
      <c r="Q50" s="4"/>
      <c r="R50" s="3" t="s">
        <v>23</v>
      </c>
      <c r="S50" s="3">
        <v>3.9</v>
      </c>
      <c r="T50" s="3">
        <v>26.7</v>
      </c>
      <c r="U50" s="3">
        <v>104.27</v>
      </c>
      <c r="V50" s="18">
        <v>4368.69</v>
      </c>
    </row>
    <row r="51" spans="2:10" ht="14.4">
      <c r="B51" t="s">
        <v>173</v>
      </c>
      <c r="D51" s="25" t="s">
        <v>81</v>
      </c>
      <c r="E51" s="15">
        <v>2.89</v>
      </c>
      <c r="F51" s="15">
        <v>70</v>
      </c>
      <c r="G51" s="15">
        <v>8</v>
      </c>
      <c r="H51" s="15">
        <v>210</v>
      </c>
      <c r="I51" s="15">
        <v>5</v>
      </c>
      <c r="J51" s="15" t="s">
        <v>27</v>
      </c>
    </row>
    <row r="52" spans="1:22" ht="13.2">
      <c r="A52" s="3"/>
      <c r="B52" t="s">
        <v>173</v>
      </c>
      <c r="D52" s="23" t="s">
        <v>108</v>
      </c>
      <c r="E52" s="20">
        <v>0.48</v>
      </c>
      <c r="F52" s="20">
        <v>453</v>
      </c>
      <c r="G52" s="20"/>
      <c r="H52" s="20"/>
      <c r="I52" s="20"/>
      <c r="J52" s="20"/>
      <c r="K52" s="20">
        <v>440</v>
      </c>
      <c r="L52" s="17">
        <v>1814</v>
      </c>
      <c r="M52" s="2">
        <v>407</v>
      </c>
      <c r="N52" s="8">
        <v>78</v>
      </c>
      <c r="O52" s="10">
        <v>1679.97037</v>
      </c>
      <c r="P52" s="3">
        <v>5</v>
      </c>
      <c r="Q52" s="4"/>
      <c r="R52" s="3" t="s">
        <v>23</v>
      </c>
      <c r="S52" s="3">
        <v>1.7</v>
      </c>
      <c r="T52" s="3">
        <v>11</v>
      </c>
      <c r="U52" s="3">
        <v>18.87</v>
      </c>
      <c r="V52" s="18">
        <v>1791.82</v>
      </c>
    </row>
    <row r="53" spans="1:22" ht="13.2">
      <c r="A53" s="3"/>
      <c r="B53" t="s">
        <v>173</v>
      </c>
      <c r="D53" s="23" t="s">
        <v>82</v>
      </c>
      <c r="E53" s="17">
        <v>1.09</v>
      </c>
      <c r="F53" s="1">
        <v>28</v>
      </c>
      <c r="G53" s="17">
        <v>24</v>
      </c>
      <c r="H53" s="17">
        <v>70</v>
      </c>
      <c r="I53" s="17">
        <v>2</v>
      </c>
      <c r="J53" s="17"/>
      <c r="K53" s="17">
        <v>2600</v>
      </c>
      <c r="L53" s="17">
        <v>0</v>
      </c>
      <c r="M53" s="19">
        <v>3333</v>
      </c>
      <c r="N53" s="8">
        <v>103</v>
      </c>
      <c r="O53" s="10">
        <v>0</v>
      </c>
      <c r="P53" s="3">
        <v>33</v>
      </c>
      <c r="Q53" s="4"/>
      <c r="R53" s="3" t="s">
        <v>23</v>
      </c>
      <c r="S53" s="3">
        <v>1.3</v>
      </c>
      <c r="T53" s="3">
        <v>1.3</v>
      </c>
      <c r="U53" s="3">
        <v>1.75</v>
      </c>
      <c r="V53" s="18">
        <v>219</v>
      </c>
    </row>
    <row r="54" spans="1:22" ht="13.2">
      <c r="A54" s="3"/>
      <c r="B54" t="s">
        <v>173</v>
      </c>
      <c r="D54" s="3" t="s">
        <v>131</v>
      </c>
      <c r="E54" s="17">
        <v>1.19</v>
      </c>
      <c r="F54" s="1">
        <v>453</v>
      </c>
      <c r="G54" s="17"/>
      <c r="H54" s="17"/>
      <c r="I54" s="17"/>
      <c r="J54" s="17"/>
      <c r="K54" s="17">
        <v>181.2</v>
      </c>
      <c r="L54" s="17">
        <v>0</v>
      </c>
      <c r="M54" s="2">
        <v>206</v>
      </c>
      <c r="N54" s="8">
        <v>6</v>
      </c>
      <c r="O54" s="10">
        <v>0</v>
      </c>
      <c r="P54" s="3">
        <v>32</v>
      </c>
      <c r="Q54" s="4"/>
      <c r="R54" s="3" t="s">
        <v>23</v>
      </c>
      <c r="S54" s="3">
        <v>20.8</v>
      </c>
      <c r="T54" s="3">
        <v>21.7</v>
      </c>
      <c r="U54" s="3">
        <v>451.26</v>
      </c>
      <c r="V54" s="18">
        <v>3545.25</v>
      </c>
    </row>
    <row r="55" spans="1:22" ht="13.2">
      <c r="A55" s="3"/>
      <c r="B55" t="s">
        <v>173</v>
      </c>
      <c r="D55" s="3" t="s">
        <v>83</v>
      </c>
      <c r="E55" s="17">
        <v>1.88</v>
      </c>
      <c r="F55" s="1">
        <v>56</v>
      </c>
      <c r="G55" s="17">
        <v>8</v>
      </c>
      <c r="H55" s="17">
        <v>200</v>
      </c>
      <c r="I55" s="17">
        <v>7</v>
      </c>
      <c r="J55" s="17"/>
      <c r="K55" s="17">
        <v>1600</v>
      </c>
      <c r="L55" s="17">
        <v>0</v>
      </c>
      <c r="M55" s="19">
        <v>1600</v>
      </c>
      <c r="N55" s="8">
        <v>56</v>
      </c>
      <c r="O55" s="10">
        <v>0</v>
      </c>
      <c r="P55" s="3">
        <v>29</v>
      </c>
      <c r="Q55" s="4"/>
      <c r="R55" s="3" t="s">
        <v>23</v>
      </c>
      <c r="S55" s="3">
        <v>2.4</v>
      </c>
      <c r="T55" s="3">
        <v>2.8</v>
      </c>
      <c r="U55" s="3">
        <v>6.67</v>
      </c>
      <c r="V55" s="18">
        <v>456.25</v>
      </c>
    </row>
    <row r="56" spans="2:10" ht="14.4">
      <c r="B56" t="s">
        <v>173</v>
      </c>
      <c r="D56" s="21" t="s">
        <v>109</v>
      </c>
      <c r="E56" s="15">
        <v>1.69</v>
      </c>
      <c r="F56" s="15">
        <v>453</v>
      </c>
      <c r="J56" s="15" t="s">
        <v>27</v>
      </c>
    </row>
    <row r="57" spans="1:22" ht="13.2">
      <c r="A57" s="3"/>
      <c r="B57" t="s">
        <v>173</v>
      </c>
      <c r="D57" s="3" t="s">
        <v>45</v>
      </c>
      <c r="E57" s="17">
        <v>1.39</v>
      </c>
      <c r="F57" s="1">
        <v>240</v>
      </c>
      <c r="G57" s="17">
        <v>8</v>
      </c>
      <c r="H57" s="17">
        <v>150</v>
      </c>
      <c r="I57" s="17">
        <v>8</v>
      </c>
      <c r="J57" s="17"/>
      <c r="K57" s="17">
        <v>2336</v>
      </c>
      <c r="L57" s="17">
        <v>0</v>
      </c>
      <c r="M57" s="2">
        <v>902</v>
      </c>
      <c r="N57" s="8">
        <v>49</v>
      </c>
      <c r="O57" s="10">
        <v>0</v>
      </c>
      <c r="P57" s="3">
        <v>18</v>
      </c>
      <c r="Q57" s="4"/>
      <c r="R57" s="3" t="s">
        <v>23</v>
      </c>
      <c r="S57" s="3">
        <v>2.7</v>
      </c>
      <c r="T57" s="3">
        <v>4.9</v>
      </c>
      <c r="U57" s="3">
        <v>13.41</v>
      </c>
      <c r="V57" s="18">
        <v>809.38</v>
      </c>
    </row>
    <row r="58" spans="1:22" ht="13.2">
      <c r="A58" s="3"/>
      <c r="B58" t="s">
        <v>173</v>
      </c>
      <c r="D58" s="3" t="s">
        <v>86</v>
      </c>
      <c r="E58" s="17">
        <v>1.29</v>
      </c>
      <c r="F58" s="1">
        <v>56</v>
      </c>
      <c r="G58" s="17">
        <v>8</v>
      </c>
      <c r="H58" s="17">
        <v>210</v>
      </c>
      <c r="I58" s="17">
        <v>7</v>
      </c>
      <c r="J58" s="17"/>
      <c r="K58" s="17">
        <v>1470</v>
      </c>
      <c r="L58" s="17">
        <v>0</v>
      </c>
      <c r="M58" s="19">
        <v>1470</v>
      </c>
      <c r="N58" s="8">
        <v>49</v>
      </c>
      <c r="O58" s="10">
        <v>0</v>
      </c>
      <c r="P58" s="3">
        <v>30</v>
      </c>
      <c r="Q58" s="4"/>
      <c r="R58" s="3" t="s">
        <v>23</v>
      </c>
      <c r="S58" s="3">
        <v>2.7</v>
      </c>
      <c r="T58" s="3">
        <v>3</v>
      </c>
      <c r="U58" s="3">
        <v>8.3</v>
      </c>
      <c r="V58" s="18">
        <v>496.6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 topLeftCell="A1">
      <selection activeCell="C49" sqref="A1:V58"/>
    </sheetView>
  </sheetViews>
  <sheetFormatPr defaultColWidth="14.421875" defaultRowHeight="15.75" customHeight="1"/>
  <sheetData>
    <row r="1" spans="1:22" ht="15.75" customHeight="1">
      <c r="A1" t="s">
        <v>7</v>
      </c>
      <c r="B1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8" t="s">
        <v>11</v>
      </c>
      <c r="O1" s="10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2:22" ht="15.75" customHeight="1">
      <c r="B2" t="s">
        <v>105</v>
      </c>
      <c r="C2" s="3" t="s">
        <v>21</v>
      </c>
      <c r="D2" s="6" t="s">
        <v>22</v>
      </c>
      <c r="E2" s="13">
        <v>1.39</v>
      </c>
      <c r="F2" s="13">
        <v>14</v>
      </c>
      <c r="G2" s="13">
        <v>32</v>
      </c>
      <c r="H2" s="13">
        <v>100</v>
      </c>
      <c r="I2" s="13">
        <v>0</v>
      </c>
      <c r="J2" s="7"/>
      <c r="K2" s="7">
        <v>3200</v>
      </c>
      <c r="L2" s="7">
        <v>448</v>
      </c>
      <c r="M2" s="2">
        <v>748</v>
      </c>
      <c r="N2" s="8">
        <v>0</v>
      </c>
      <c r="O2" s="11">
        <v>104.6728972</v>
      </c>
      <c r="P2" s="6" t="s">
        <v>24</v>
      </c>
      <c r="Q2" s="12"/>
      <c r="R2" s="6" t="s">
        <v>23</v>
      </c>
      <c r="S2" s="6" t="e">
        <v>#DIV/0!</v>
      </c>
      <c r="T2" s="6">
        <v>6</v>
      </c>
      <c r="U2" s="6" t="e">
        <v>#DIV/0!</v>
      </c>
      <c r="V2" s="14">
        <v>976.38</v>
      </c>
    </row>
    <row r="3" spans="2:10" ht="14.4">
      <c r="B3" t="s">
        <v>105</v>
      </c>
      <c r="C3" s="15" t="s">
        <v>21</v>
      </c>
      <c r="D3" s="16" t="s">
        <v>26</v>
      </c>
      <c r="E3" s="15">
        <v>1.77</v>
      </c>
      <c r="F3" s="15">
        <v>28</v>
      </c>
      <c r="G3" s="15">
        <v>8</v>
      </c>
      <c r="H3" s="15">
        <v>110</v>
      </c>
      <c r="I3" s="15">
        <v>7</v>
      </c>
      <c r="J3" s="15" t="s">
        <v>27</v>
      </c>
    </row>
    <row r="4" spans="2:22" ht="15.75" customHeight="1">
      <c r="B4" t="s">
        <v>105</v>
      </c>
      <c r="C4" s="3" t="s">
        <v>21</v>
      </c>
      <c r="D4" s="3" t="s">
        <v>28</v>
      </c>
      <c r="E4" s="17">
        <v>1.39</v>
      </c>
      <c r="F4" s="1">
        <v>50</v>
      </c>
      <c r="G4" s="17">
        <v>18</v>
      </c>
      <c r="H4" s="17">
        <v>70</v>
      </c>
      <c r="I4" s="17">
        <v>6</v>
      </c>
      <c r="J4" s="17"/>
      <c r="K4" s="17">
        <v>1404</v>
      </c>
      <c r="L4" s="17">
        <v>0</v>
      </c>
      <c r="M4" s="2">
        <v>566</v>
      </c>
      <c r="N4" s="8">
        <v>44</v>
      </c>
      <c r="O4" s="10">
        <v>0</v>
      </c>
      <c r="P4" s="3">
        <v>13</v>
      </c>
      <c r="Q4" s="4"/>
      <c r="R4" s="3" t="s">
        <v>23</v>
      </c>
      <c r="S4" s="3">
        <v>3.1</v>
      </c>
      <c r="T4" s="3">
        <v>7.9</v>
      </c>
      <c r="U4" s="3">
        <v>24.25</v>
      </c>
      <c r="V4" s="18">
        <v>1289.46</v>
      </c>
    </row>
    <row r="5" spans="2:22" ht="15.75" customHeight="1">
      <c r="B5" t="s">
        <v>105</v>
      </c>
      <c r="C5" s="3" t="s">
        <v>21</v>
      </c>
      <c r="D5" s="3" t="s">
        <v>31</v>
      </c>
      <c r="E5" s="17">
        <v>5.19</v>
      </c>
      <c r="F5" s="1" t="s">
        <v>32</v>
      </c>
      <c r="G5" s="17">
        <v>34</v>
      </c>
      <c r="H5" s="17">
        <v>120</v>
      </c>
      <c r="I5" s="17">
        <v>0</v>
      </c>
      <c r="J5" s="17"/>
      <c r="K5" s="17">
        <v>24000</v>
      </c>
      <c r="L5" s="17">
        <v>0</v>
      </c>
      <c r="M5" s="19">
        <v>1245</v>
      </c>
      <c r="N5" s="8">
        <v>0</v>
      </c>
      <c r="O5" s="10">
        <v>0</v>
      </c>
      <c r="P5" s="3" t="s">
        <v>24</v>
      </c>
      <c r="Q5" s="4"/>
      <c r="R5" s="3" t="s">
        <v>23</v>
      </c>
      <c r="S5" s="3" t="e">
        <v>#DIV/0!</v>
      </c>
      <c r="T5" s="3">
        <v>3.6</v>
      </c>
      <c r="U5" s="3" t="e">
        <v>#DIV/0!</v>
      </c>
      <c r="V5" s="18">
        <v>586.43</v>
      </c>
    </row>
    <row r="6" spans="2:22" ht="15.75" customHeight="1">
      <c r="B6" t="s">
        <v>105</v>
      </c>
      <c r="C6" s="3" t="s">
        <v>21</v>
      </c>
      <c r="D6" s="3" t="s">
        <v>36</v>
      </c>
      <c r="E6" s="17">
        <v>6.37</v>
      </c>
      <c r="F6" s="1">
        <v>54</v>
      </c>
      <c r="G6" s="17">
        <v>16</v>
      </c>
      <c r="H6" s="17">
        <v>180</v>
      </c>
      <c r="I6" s="17">
        <v>7</v>
      </c>
      <c r="J6" s="17"/>
      <c r="K6" s="17">
        <v>2340</v>
      </c>
      <c r="L6" s="17">
        <v>0</v>
      </c>
      <c r="M6" s="2">
        <v>588</v>
      </c>
      <c r="N6" s="8">
        <v>23</v>
      </c>
      <c r="O6" s="10">
        <v>0</v>
      </c>
      <c r="P6" s="3">
        <v>26</v>
      </c>
      <c r="Q6" s="4"/>
      <c r="R6" s="3" t="s">
        <v>23</v>
      </c>
      <c r="S6" s="3">
        <v>5.9</v>
      </c>
      <c r="T6" s="3">
        <v>7.6</v>
      </c>
      <c r="U6" s="3">
        <v>44.48</v>
      </c>
      <c r="V6" s="18">
        <v>1241.62</v>
      </c>
    </row>
    <row r="7" spans="2:22" ht="15.75" customHeight="1">
      <c r="B7" t="s">
        <v>105</v>
      </c>
      <c r="C7" s="3" t="s">
        <v>21</v>
      </c>
      <c r="D7" s="3" t="s">
        <v>39</v>
      </c>
      <c r="E7" s="17">
        <v>3.89</v>
      </c>
      <c r="F7" s="1">
        <v>277</v>
      </c>
      <c r="G7" s="17">
        <v>3</v>
      </c>
      <c r="H7" s="17">
        <v>140</v>
      </c>
      <c r="I7" s="17">
        <v>21</v>
      </c>
      <c r="J7" s="17"/>
      <c r="K7" s="17">
        <v>560</v>
      </c>
      <c r="L7" s="17">
        <v>0</v>
      </c>
      <c r="M7" s="2">
        <v>161</v>
      </c>
      <c r="N7" s="8">
        <v>16</v>
      </c>
      <c r="O7" s="10">
        <v>0</v>
      </c>
      <c r="P7" s="3">
        <v>10</v>
      </c>
      <c r="Q7" s="4"/>
      <c r="R7" s="3" t="s">
        <v>23</v>
      </c>
      <c r="S7" s="3">
        <v>8.3</v>
      </c>
      <c r="T7" s="3">
        <v>27.7</v>
      </c>
      <c r="U7" s="3">
        <v>230.89</v>
      </c>
      <c r="V7" s="18">
        <v>4536.43</v>
      </c>
    </row>
    <row r="8" spans="2:22" ht="15.75" customHeight="1">
      <c r="B8" t="s">
        <v>105</v>
      </c>
      <c r="C8" s="3" t="s">
        <v>21</v>
      </c>
      <c r="D8" s="3" t="s">
        <v>45</v>
      </c>
      <c r="E8" s="17">
        <v>1.79</v>
      </c>
      <c r="F8" s="1">
        <v>240</v>
      </c>
      <c r="G8" s="17">
        <v>8</v>
      </c>
      <c r="H8" s="17">
        <v>150</v>
      </c>
      <c r="I8" s="17">
        <v>8</v>
      </c>
      <c r="J8" s="17"/>
      <c r="K8" s="17">
        <v>2336</v>
      </c>
      <c r="L8" s="17">
        <v>0</v>
      </c>
      <c r="M8" s="2">
        <v>902</v>
      </c>
      <c r="N8" s="8">
        <v>49</v>
      </c>
      <c r="O8" s="10">
        <v>0</v>
      </c>
      <c r="P8" s="3">
        <v>18</v>
      </c>
      <c r="Q8" s="4"/>
      <c r="R8" s="3" t="s">
        <v>23</v>
      </c>
      <c r="S8" s="3">
        <v>2.7</v>
      </c>
      <c r="T8" s="3">
        <v>4.9</v>
      </c>
      <c r="U8" s="3">
        <v>13.41</v>
      </c>
      <c r="V8" s="18">
        <v>809.38</v>
      </c>
    </row>
    <row r="9" spans="2:22" ht="15.75" customHeight="1">
      <c r="B9" t="s">
        <v>105</v>
      </c>
      <c r="C9" s="3" t="s">
        <v>46</v>
      </c>
      <c r="D9" s="3" t="s">
        <v>29</v>
      </c>
      <c r="E9" s="17">
        <v>2.19</v>
      </c>
      <c r="F9" s="1">
        <v>85</v>
      </c>
      <c r="G9" s="17">
        <v>3</v>
      </c>
      <c r="H9" s="17">
        <v>80</v>
      </c>
      <c r="I9" s="17">
        <v>18</v>
      </c>
      <c r="J9" s="17"/>
      <c r="K9" s="17">
        <v>1680</v>
      </c>
      <c r="L9" s="17">
        <v>0</v>
      </c>
      <c r="M9" s="2">
        <v>113</v>
      </c>
      <c r="N9" s="8">
        <v>26</v>
      </c>
      <c r="O9" s="10">
        <v>0</v>
      </c>
      <c r="P9" s="3">
        <v>4</v>
      </c>
      <c r="Q9" s="4"/>
      <c r="R9" s="3" t="s">
        <v>30</v>
      </c>
      <c r="S9" s="3">
        <v>5.2</v>
      </c>
      <c r="T9" s="3">
        <v>39.6</v>
      </c>
      <c r="U9" s="3">
        <v>205.48</v>
      </c>
      <c r="V9" s="18">
        <v>6470.06</v>
      </c>
    </row>
    <row r="10" spans="2:10" ht="14.4">
      <c r="B10" t="s">
        <v>105</v>
      </c>
      <c r="C10" s="15" t="s">
        <v>46</v>
      </c>
      <c r="D10" s="16" t="s">
        <v>37</v>
      </c>
      <c r="E10" s="15">
        <v>1.49</v>
      </c>
      <c r="F10" s="15">
        <v>4</v>
      </c>
      <c r="G10" s="15">
        <v>227</v>
      </c>
      <c r="H10" s="15">
        <v>15</v>
      </c>
      <c r="I10" s="15">
        <v>4</v>
      </c>
      <c r="J10" s="15" t="s">
        <v>27</v>
      </c>
    </row>
    <row r="11" spans="2:10" ht="14.4">
      <c r="B11" t="s">
        <v>105</v>
      </c>
      <c r="C11" s="15" t="s">
        <v>46</v>
      </c>
      <c r="D11" s="21" t="s">
        <v>48</v>
      </c>
      <c r="E11" s="15">
        <v>1.79</v>
      </c>
      <c r="F11" s="15" t="s">
        <v>49</v>
      </c>
      <c r="G11" s="15">
        <v>4</v>
      </c>
      <c r="H11" s="15">
        <v>10</v>
      </c>
      <c r="I11" s="15">
        <v>2</v>
      </c>
      <c r="J11" s="15" t="s">
        <v>27</v>
      </c>
    </row>
    <row r="12" spans="2:22" ht="15.75" customHeight="1">
      <c r="B12" t="s">
        <v>105</v>
      </c>
      <c r="C12" s="3" t="s">
        <v>46</v>
      </c>
      <c r="D12" s="3" t="s">
        <v>51</v>
      </c>
      <c r="E12" s="17">
        <v>1.39</v>
      </c>
      <c r="F12" s="1">
        <v>33</v>
      </c>
      <c r="G12" s="17">
        <v>14</v>
      </c>
      <c r="H12" s="17">
        <v>140</v>
      </c>
      <c r="I12" s="17">
        <v>0</v>
      </c>
      <c r="J12" s="17"/>
      <c r="K12" s="17">
        <v>1820</v>
      </c>
      <c r="L12" s="17">
        <v>0</v>
      </c>
      <c r="M12" s="19">
        <v>1230</v>
      </c>
      <c r="N12" s="8">
        <v>0</v>
      </c>
      <c r="O12" s="10">
        <v>0</v>
      </c>
      <c r="P12" s="3" t="s">
        <v>24</v>
      </c>
      <c r="Q12" s="4"/>
      <c r="R12" s="3" t="s">
        <v>23</v>
      </c>
      <c r="S12" s="3" t="e">
        <v>#DIV/0!</v>
      </c>
      <c r="T12" s="3">
        <v>3.6</v>
      </c>
      <c r="U12" s="3" t="e">
        <v>#DIV/0!</v>
      </c>
      <c r="V12" s="18">
        <v>593.63</v>
      </c>
    </row>
    <row r="13" spans="2:22" ht="15.75" customHeight="1">
      <c r="B13" t="s">
        <v>105</v>
      </c>
      <c r="C13" s="3" t="s">
        <v>46</v>
      </c>
      <c r="D13" s="3" t="s">
        <v>55</v>
      </c>
      <c r="E13" s="17">
        <v>1.25</v>
      </c>
      <c r="F13" s="1">
        <v>68</v>
      </c>
      <c r="G13" s="17">
        <v>1</v>
      </c>
      <c r="H13" s="17">
        <v>260</v>
      </c>
      <c r="I13" s="17">
        <v>10</v>
      </c>
      <c r="J13" s="17"/>
      <c r="K13" s="17">
        <v>5880</v>
      </c>
      <c r="L13" s="17">
        <v>0</v>
      </c>
      <c r="M13" s="2">
        <v>319</v>
      </c>
      <c r="N13" s="8">
        <v>14</v>
      </c>
      <c r="O13" s="10">
        <v>0</v>
      </c>
      <c r="P13" s="3">
        <v>23</v>
      </c>
      <c r="Q13" s="4"/>
      <c r="R13" s="3" t="s">
        <v>30</v>
      </c>
      <c r="S13" s="3">
        <v>9.8</v>
      </c>
      <c r="T13" s="3">
        <v>14</v>
      </c>
      <c r="U13" s="3">
        <v>137.35</v>
      </c>
      <c r="V13" s="18">
        <v>2290.56</v>
      </c>
    </row>
    <row r="14" spans="2:22" ht="15.75" customHeight="1">
      <c r="B14" t="s">
        <v>105</v>
      </c>
      <c r="C14" s="3" t="s">
        <v>46</v>
      </c>
      <c r="D14" s="3" t="s">
        <v>56</v>
      </c>
      <c r="E14" s="20">
        <v>1.49</v>
      </c>
      <c r="F14" s="3">
        <v>30</v>
      </c>
      <c r="G14" s="20" t="s">
        <v>57</v>
      </c>
      <c r="H14" s="20">
        <v>100</v>
      </c>
      <c r="I14" s="20">
        <v>4</v>
      </c>
      <c r="J14" s="17"/>
      <c r="K14" s="17">
        <v>7500</v>
      </c>
      <c r="L14" s="17">
        <v>0</v>
      </c>
      <c r="M14" s="19">
        <v>4464</v>
      </c>
      <c r="N14" s="8">
        <v>134</v>
      </c>
      <c r="O14" s="10">
        <v>0</v>
      </c>
      <c r="P14" s="3">
        <v>33</v>
      </c>
      <c r="Q14" s="4"/>
      <c r="R14" s="3" t="s">
        <v>23</v>
      </c>
      <c r="S14" s="3">
        <v>1</v>
      </c>
      <c r="T14" s="3">
        <v>1</v>
      </c>
      <c r="U14" s="3">
        <v>1</v>
      </c>
      <c r="V14" s="18">
        <v>163.52</v>
      </c>
    </row>
    <row r="15" spans="2:22" ht="15.75" customHeight="1">
      <c r="B15" t="s">
        <v>105</v>
      </c>
      <c r="C15" s="3" t="s">
        <v>46</v>
      </c>
      <c r="D15" s="3" t="s">
        <v>58</v>
      </c>
      <c r="E15" s="17">
        <v>1.79</v>
      </c>
      <c r="F15" s="1">
        <v>28</v>
      </c>
      <c r="G15" s="17">
        <v>6</v>
      </c>
      <c r="H15" s="17">
        <v>120</v>
      </c>
      <c r="I15" s="17">
        <v>2</v>
      </c>
      <c r="J15" s="17"/>
      <c r="K15" s="17">
        <v>2100</v>
      </c>
      <c r="L15" s="17">
        <v>0</v>
      </c>
      <c r="M15" s="2">
        <v>882</v>
      </c>
      <c r="N15" s="8">
        <v>21</v>
      </c>
      <c r="O15" s="10">
        <v>0</v>
      </c>
      <c r="P15" s="3">
        <v>42</v>
      </c>
      <c r="Q15" s="4"/>
      <c r="R15" s="3" t="s">
        <v>23</v>
      </c>
      <c r="S15" s="3">
        <v>6.4</v>
      </c>
      <c r="T15" s="3">
        <v>5.1</v>
      </c>
      <c r="U15" s="3">
        <v>32.25</v>
      </c>
      <c r="V15" s="18">
        <v>827.33</v>
      </c>
    </row>
    <row r="16" spans="2:22" ht="15.75" customHeight="1">
      <c r="B16" t="s">
        <v>105</v>
      </c>
      <c r="C16" s="3" t="s">
        <v>46</v>
      </c>
      <c r="D16" s="3" t="s">
        <v>59</v>
      </c>
      <c r="E16" s="17">
        <v>1.99</v>
      </c>
      <c r="F16" s="1">
        <v>70</v>
      </c>
      <c r="G16" s="17">
        <f>3</f>
        <v>3</v>
      </c>
      <c r="H16" s="17">
        <v>250</v>
      </c>
      <c r="I16" s="17">
        <v>9</v>
      </c>
      <c r="J16" s="17"/>
      <c r="K16" s="17">
        <v>780</v>
      </c>
      <c r="L16" s="17">
        <v>0</v>
      </c>
      <c r="M16" s="2">
        <v>780</v>
      </c>
      <c r="N16" s="8">
        <v>30</v>
      </c>
      <c r="O16" s="10">
        <v>0</v>
      </c>
      <c r="P16" s="3">
        <v>26</v>
      </c>
      <c r="Q16" s="4"/>
      <c r="R16" s="3" t="s">
        <v>23</v>
      </c>
      <c r="S16" s="3">
        <v>4.5</v>
      </c>
      <c r="T16" s="3">
        <v>5.7</v>
      </c>
      <c r="U16" s="3">
        <v>25.55</v>
      </c>
      <c r="V16" s="18">
        <v>935.9</v>
      </c>
    </row>
    <row r="17" spans="2:22" ht="15.75" customHeight="1">
      <c r="B17" t="s">
        <v>105</v>
      </c>
      <c r="C17" s="3" t="s">
        <v>46</v>
      </c>
      <c r="D17" s="3" t="s">
        <v>61</v>
      </c>
      <c r="E17" s="17">
        <v>1.89</v>
      </c>
      <c r="F17" s="1">
        <v>35</v>
      </c>
      <c r="G17" s="17">
        <v>13</v>
      </c>
      <c r="H17" s="17">
        <v>80</v>
      </c>
      <c r="I17" s="17">
        <v>10</v>
      </c>
      <c r="J17" s="17"/>
      <c r="K17" s="17">
        <v>1040</v>
      </c>
      <c r="L17" s="17">
        <v>0</v>
      </c>
      <c r="M17" s="2">
        <v>929</v>
      </c>
      <c r="N17" s="8">
        <v>116</v>
      </c>
      <c r="O17" s="10">
        <v>0</v>
      </c>
      <c r="P17" s="3">
        <v>8</v>
      </c>
      <c r="Q17" s="3" t="s">
        <v>62</v>
      </c>
      <c r="R17" s="3" t="s">
        <v>23</v>
      </c>
      <c r="S17" s="3">
        <v>1.2</v>
      </c>
      <c r="T17" s="3">
        <v>4.8</v>
      </c>
      <c r="U17" s="3">
        <v>5.55</v>
      </c>
      <c r="V17" s="18">
        <v>786.15</v>
      </c>
    </row>
    <row r="18" spans="2:22" ht="15.75" customHeight="1">
      <c r="B18" t="s">
        <v>105</v>
      </c>
      <c r="C18" s="3" t="s">
        <v>46</v>
      </c>
      <c r="D18" s="3" t="s">
        <v>63</v>
      </c>
      <c r="E18" s="17">
        <v>2.29</v>
      </c>
      <c r="F18" s="1" t="s">
        <v>64</v>
      </c>
      <c r="G18" s="17">
        <v>3.5</v>
      </c>
      <c r="H18" s="17">
        <v>150</v>
      </c>
      <c r="I18" s="17">
        <v>17</v>
      </c>
      <c r="J18" s="17"/>
      <c r="K18" s="17">
        <v>480</v>
      </c>
      <c r="L18" s="17">
        <v>0</v>
      </c>
      <c r="M18" s="2">
        <v>348</v>
      </c>
      <c r="N18" s="8">
        <v>48</v>
      </c>
      <c r="O18" s="10">
        <v>0</v>
      </c>
      <c r="P18" s="3">
        <v>7</v>
      </c>
      <c r="Q18" s="4"/>
      <c r="R18" s="3" t="s">
        <v>23</v>
      </c>
      <c r="S18" s="3">
        <v>2.8</v>
      </c>
      <c r="T18" s="3">
        <v>12.8</v>
      </c>
      <c r="U18" s="3">
        <v>35.94</v>
      </c>
      <c r="V18" s="18">
        <v>2098.75</v>
      </c>
    </row>
    <row r="19" spans="2:22" ht="15.75" customHeight="1">
      <c r="B19" t="s">
        <v>105</v>
      </c>
      <c r="C19" s="3" t="s">
        <v>46</v>
      </c>
      <c r="D19" s="3" t="s">
        <v>66</v>
      </c>
      <c r="E19" s="17">
        <v>0.59</v>
      </c>
      <c r="F19" s="1">
        <v>2</v>
      </c>
      <c r="G19" s="17">
        <v>6</v>
      </c>
      <c r="H19" s="17">
        <v>190</v>
      </c>
      <c r="I19" s="17">
        <v>0</v>
      </c>
      <c r="J19" s="17"/>
      <c r="K19" s="17">
        <v>800</v>
      </c>
      <c r="L19" s="17">
        <v>0</v>
      </c>
      <c r="M19" s="2">
        <v>952</v>
      </c>
      <c r="N19" s="8">
        <v>0</v>
      </c>
      <c r="O19" s="10">
        <v>0</v>
      </c>
      <c r="P19" s="3" t="s">
        <v>24</v>
      </c>
      <c r="Q19" s="4"/>
      <c r="R19" s="3" t="s">
        <v>23</v>
      </c>
      <c r="S19" s="3" t="e">
        <v>#DIV/0!</v>
      </c>
      <c r="T19" s="3">
        <v>4.7</v>
      </c>
      <c r="U19" s="3" t="e">
        <v>#DIV/0!</v>
      </c>
      <c r="V19" s="18">
        <v>766.5</v>
      </c>
    </row>
    <row r="20" spans="2:10" ht="14.4">
      <c r="B20" t="s">
        <v>105</v>
      </c>
      <c r="C20" s="15" t="s">
        <v>46</v>
      </c>
      <c r="D20" s="16" t="s">
        <v>69</v>
      </c>
      <c r="E20" s="15">
        <v>3.99</v>
      </c>
      <c r="F20" s="15">
        <v>5</v>
      </c>
      <c r="G20" s="15">
        <v>91</v>
      </c>
      <c r="H20" s="15">
        <v>20</v>
      </c>
      <c r="I20" s="15">
        <v>2</v>
      </c>
      <c r="J20" s="15" t="s">
        <v>27</v>
      </c>
    </row>
    <row r="21" spans="2:22" ht="15.75" customHeight="1">
      <c r="B21" t="s">
        <v>105</v>
      </c>
      <c r="C21" s="3" t="s">
        <v>46</v>
      </c>
      <c r="D21" s="3" t="s">
        <v>70</v>
      </c>
      <c r="E21" s="17">
        <v>1.49</v>
      </c>
      <c r="F21" s="1">
        <v>32</v>
      </c>
      <c r="G21" s="17">
        <v>14</v>
      </c>
      <c r="H21" s="17">
        <v>180</v>
      </c>
      <c r="I21" s="17">
        <v>7</v>
      </c>
      <c r="J21" s="17"/>
      <c r="K21" s="17">
        <v>16340</v>
      </c>
      <c r="L21" s="17">
        <v>0</v>
      </c>
      <c r="M21" s="19">
        <v>1487</v>
      </c>
      <c r="N21" s="8">
        <v>55</v>
      </c>
      <c r="O21" s="10">
        <v>0</v>
      </c>
      <c r="P21" s="3">
        <v>27</v>
      </c>
      <c r="Q21" s="4"/>
      <c r="R21" s="3" t="s">
        <v>30</v>
      </c>
      <c r="S21" s="3">
        <v>2.4</v>
      </c>
      <c r="T21" s="3">
        <v>3</v>
      </c>
      <c r="U21" s="3">
        <v>7.34</v>
      </c>
      <c r="V21" s="18">
        <v>490.99</v>
      </c>
    </row>
    <row r="22" spans="2:9" ht="15.75" customHeight="1">
      <c r="B22" t="s">
        <v>105</v>
      </c>
      <c r="C22" s="15" t="s">
        <v>46</v>
      </c>
      <c r="D22" s="15" t="s">
        <v>71</v>
      </c>
      <c r="E22" s="15">
        <v>2.59</v>
      </c>
      <c r="F22" s="15">
        <v>28</v>
      </c>
      <c r="G22" s="15">
        <v>16</v>
      </c>
      <c r="H22" s="15">
        <v>160</v>
      </c>
      <c r="I22" s="15">
        <v>6</v>
      </c>
    </row>
    <row r="23" spans="2:22" ht="15.75" customHeight="1">
      <c r="B23" t="s">
        <v>105</v>
      </c>
      <c r="C23" s="3" t="s">
        <v>46</v>
      </c>
      <c r="D23" s="3" t="s">
        <v>72</v>
      </c>
      <c r="E23" s="17">
        <v>1.99</v>
      </c>
      <c r="F23" s="1">
        <v>35</v>
      </c>
      <c r="G23" s="17">
        <v>26</v>
      </c>
      <c r="H23" s="17">
        <v>90</v>
      </c>
      <c r="I23" s="17">
        <v>7</v>
      </c>
      <c r="J23" s="17"/>
      <c r="K23" s="17">
        <v>9360</v>
      </c>
      <c r="L23" s="17">
        <v>0</v>
      </c>
      <c r="M23" s="19">
        <v>1026</v>
      </c>
      <c r="N23" s="8">
        <v>80</v>
      </c>
      <c r="O23" s="10">
        <v>0</v>
      </c>
      <c r="P23" s="3">
        <v>13</v>
      </c>
      <c r="Q23" s="4"/>
      <c r="R23" s="3" t="s">
        <v>23</v>
      </c>
      <c r="S23" s="3">
        <v>1.7</v>
      </c>
      <c r="T23" s="3">
        <v>4.3</v>
      </c>
      <c r="U23" s="3">
        <v>7.3</v>
      </c>
      <c r="V23" s="18">
        <v>711.28</v>
      </c>
    </row>
    <row r="24" spans="2:22" ht="15.75" customHeight="1">
      <c r="B24" t="s">
        <v>105</v>
      </c>
      <c r="C24" s="3" t="s">
        <v>46</v>
      </c>
      <c r="D24" s="3" t="s">
        <v>73</v>
      </c>
      <c r="E24" s="17">
        <v>1.59</v>
      </c>
      <c r="F24" s="1">
        <v>40</v>
      </c>
      <c r="G24" s="17">
        <v>13</v>
      </c>
      <c r="H24" s="17">
        <v>150</v>
      </c>
      <c r="I24" s="17">
        <v>5</v>
      </c>
      <c r="J24" s="17"/>
      <c r="K24" s="17">
        <v>16950</v>
      </c>
      <c r="L24" s="17">
        <v>0</v>
      </c>
      <c r="M24" s="19">
        <v>2148</v>
      </c>
      <c r="N24" s="8">
        <v>72</v>
      </c>
      <c r="O24" s="10">
        <v>0</v>
      </c>
      <c r="P24" s="3">
        <v>30</v>
      </c>
      <c r="Q24" s="4"/>
      <c r="R24" s="3" t="s">
        <v>30</v>
      </c>
      <c r="S24" s="3">
        <v>1.9</v>
      </c>
      <c r="T24" s="3">
        <v>2.1</v>
      </c>
      <c r="U24" s="3">
        <v>3.89</v>
      </c>
      <c r="V24" s="18">
        <v>339.81</v>
      </c>
    </row>
    <row r="25" spans="2:22" ht="15.75" customHeight="1">
      <c r="B25" t="s">
        <v>105</v>
      </c>
      <c r="C25" s="3" t="s">
        <v>46</v>
      </c>
      <c r="D25" s="3" t="s">
        <v>74</v>
      </c>
      <c r="E25" s="17">
        <v>2.37</v>
      </c>
      <c r="F25" s="1">
        <v>43</v>
      </c>
      <c r="G25" s="17">
        <v>24</v>
      </c>
      <c r="H25" s="17">
        <v>190</v>
      </c>
      <c r="I25" s="17">
        <v>4</v>
      </c>
      <c r="J25" s="17"/>
      <c r="K25" s="17">
        <v>4560</v>
      </c>
      <c r="L25" s="17">
        <v>0</v>
      </c>
      <c r="M25" s="19">
        <v>1949</v>
      </c>
      <c r="N25" s="8">
        <v>41</v>
      </c>
      <c r="O25" s="10">
        <v>0</v>
      </c>
      <c r="P25" s="3">
        <v>48</v>
      </c>
      <c r="Q25" s="4"/>
      <c r="R25" s="3" t="s">
        <v>23</v>
      </c>
      <c r="S25" s="3">
        <v>3.3</v>
      </c>
      <c r="T25" s="3">
        <v>2.3</v>
      </c>
      <c r="U25" s="3">
        <v>7.48</v>
      </c>
      <c r="V25" s="18">
        <v>374.61</v>
      </c>
    </row>
    <row r="26" spans="2:22" ht="15.75" customHeight="1">
      <c r="B26" t="s">
        <v>105</v>
      </c>
      <c r="C26" s="3" t="s">
        <v>46</v>
      </c>
      <c r="D26" s="3" t="s">
        <v>75</v>
      </c>
      <c r="E26" s="17">
        <v>1.79</v>
      </c>
      <c r="F26" s="1">
        <v>45</v>
      </c>
      <c r="G26" s="17">
        <v>100</v>
      </c>
      <c r="H26" s="17">
        <v>160</v>
      </c>
      <c r="I26" s="17">
        <v>3</v>
      </c>
      <c r="J26" s="17"/>
      <c r="K26" s="17">
        <v>15150</v>
      </c>
      <c r="L26" s="17">
        <v>0</v>
      </c>
      <c r="M26" s="19">
        <v>2320</v>
      </c>
      <c r="N26" s="8">
        <v>46</v>
      </c>
      <c r="O26" s="10">
        <v>0</v>
      </c>
      <c r="P26" s="3">
        <v>50</v>
      </c>
      <c r="Q26" s="4"/>
      <c r="R26" s="3" t="s">
        <v>23</v>
      </c>
      <c r="S26" s="3">
        <v>2.9</v>
      </c>
      <c r="T26" s="3">
        <v>1.9</v>
      </c>
      <c r="U26" s="3">
        <v>5.55</v>
      </c>
      <c r="V26" s="18">
        <v>314.65</v>
      </c>
    </row>
    <row r="27" spans="2:22" ht="13.2">
      <c r="B27" t="s">
        <v>105</v>
      </c>
      <c r="C27" s="3" t="s">
        <v>46</v>
      </c>
      <c r="D27" s="3" t="s">
        <v>76</v>
      </c>
      <c r="E27" s="17">
        <v>1.79</v>
      </c>
      <c r="F27" s="1">
        <v>4</v>
      </c>
      <c r="G27" s="17">
        <v>454</v>
      </c>
      <c r="H27" s="17">
        <v>15</v>
      </c>
      <c r="I27" s="17">
        <v>0</v>
      </c>
      <c r="J27" s="17"/>
      <c r="K27" s="17">
        <v>8505</v>
      </c>
      <c r="L27" s="17">
        <v>0</v>
      </c>
      <c r="M27" s="19">
        <v>2854</v>
      </c>
      <c r="N27" s="8">
        <v>0</v>
      </c>
      <c r="O27" s="10">
        <v>0</v>
      </c>
      <c r="P27" s="3" t="s">
        <v>24</v>
      </c>
      <c r="Q27" s="4"/>
      <c r="R27" s="3" t="s">
        <v>23</v>
      </c>
      <c r="S27" s="3" t="e">
        <v>#DIV/0!</v>
      </c>
      <c r="T27" s="3">
        <v>1.6</v>
      </c>
      <c r="U27" s="3" t="e">
        <v>#DIV/0!</v>
      </c>
      <c r="V27" s="18">
        <v>255.78</v>
      </c>
    </row>
    <row r="28" spans="2:22" ht="13.2">
      <c r="B28" t="s">
        <v>105</v>
      </c>
      <c r="C28" s="3" t="s">
        <v>46</v>
      </c>
      <c r="D28" s="3" t="s">
        <v>79</v>
      </c>
      <c r="E28" s="17">
        <v>2.49</v>
      </c>
      <c r="F28" s="1">
        <v>37</v>
      </c>
      <c r="G28" s="17">
        <v>31</v>
      </c>
      <c r="H28" s="17">
        <v>70</v>
      </c>
      <c r="I28" s="17">
        <v>0</v>
      </c>
      <c r="J28" s="17"/>
      <c r="K28" s="17">
        <v>2170</v>
      </c>
      <c r="L28" s="17">
        <v>0</v>
      </c>
      <c r="M28" s="2">
        <v>624</v>
      </c>
      <c r="N28" s="8">
        <v>0</v>
      </c>
      <c r="O28" s="10">
        <v>0</v>
      </c>
      <c r="P28" s="3" t="s">
        <v>24</v>
      </c>
      <c r="Q28" s="4"/>
      <c r="R28" s="3" t="s">
        <v>23</v>
      </c>
      <c r="S28" s="3" t="e">
        <v>#DIV/0!</v>
      </c>
      <c r="T28" s="3">
        <v>7.2</v>
      </c>
      <c r="U28" s="3" t="e">
        <v>#DIV/0!</v>
      </c>
      <c r="V28" s="18">
        <v>1170.69</v>
      </c>
    </row>
    <row r="29" spans="2:10" ht="14.4">
      <c r="B29" t="s">
        <v>105</v>
      </c>
      <c r="C29" s="15" t="s">
        <v>46</v>
      </c>
      <c r="D29" s="16" t="s">
        <v>81</v>
      </c>
      <c r="E29" s="15">
        <v>1.39</v>
      </c>
      <c r="F29" s="15">
        <v>70</v>
      </c>
      <c r="G29" s="15">
        <v>8</v>
      </c>
      <c r="H29" s="15">
        <v>210</v>
      </c>
      <c r="I29" s="15">
        <v>5</v>
      </c>
      <c r="J29" s="15" t="s">
        <v>27</v>
      </c>
    </row>
    <row r="30" spans="2:22" ht="13.2">
      <c r="B30" t="s">
        <v>105</v>
      </c>
      <c r="C30" s="3" t="s">
        <v>46</v>
      </c>
      <c r="D30" s="3" t="s">
        <v>82</v>
      </c>
      <c r="E30" s="17">
        <v>0.89</v>
      </c>
      <c r="F30" s="1" t="s">
        <v>52</v>
      </c>
      <c r="G30" s="17">
        <v>24</v>
      </c>
      <c r="H30" s="17">
        <v>70</v>
      </c>
      <c r="I30" s="17">
        <v>2</v>
      </c>
      <c r="J30" s="17"/>
      <c r="K30" s="17">
        <v>2600</v>
      </c>
      <c r="L30" s="17">
        <v>0</v>
      </c>
      <c r="M30" s="19">
        <v>3333</v>
      </c>
      <c r="N30" s="8">
        <v>103</v>
      </c>
      <c r="O30" s="10">
        <v>0</v>
      </c>
      <c r="P30" s="3">
        <v>33</v>
      </c>
      <c r="Q30" s="4"/>
      <c r="R30" s="3" t="s">
        <v>23</v>
      </c>
      <c r="S30" s="3">
        <v>1.3</v>
      </c>
      <c r="T30" s="3">
        <v>1.3</v>
      </c>
      <c r="U30" s="3">
        <v>1.75</v>
      </c>
      <c r="V30" s="18">
        <v>219</v>
      </c>
    </row>
    <row r="31" spans="2:22" ht="13.2">
      <c r="B31" t="s">
        <v>105</v>
      </c>
      <c r="C31" s="3" t="s">
        <v>46</v>
      </c>
      <c r="D31" s="3" t="s">
        <v>83</v>
      </c>
      <c r="E31" s="17">
        <v>1.39</v>
      </c>
      <c r="F31" s="1">
        <v>56</v>
      </c>
      <c r="G31" s="17">
        <v>8</v>
      </c>
      <c r="H31" s="17">
        <v>200</v>
      </c>
      <c r="I31" s="17">
        <v>7</v>
      </c>
      <c r="J31" s="17"/>
      <c r="K31" s="17">
        <v>1600</v>
      </c>
      <c r="L31" s="17">
        <v>0</v>
      </c>
      <c r="M31" s="19">
        <v>1600</v>
      </c>
      <c r="N31" s="8">
        <v>56</v>
      </c>
      <c r="O31" s="10">
        <v>0</v>
      </c>
      <c r="P31" s="3">
        <v>29</v>
      </c>
      <c r="Q31" s="4"/>
      <c r="R31" s="3" t="s">
        <v>23</v>
      </c>
      <c r="S31" s="3">
        <v>2.4</v>
      </c>
      <c r="T31" s="3">
        <v>2.8</v>
      </c>
      <c r="U31" s="3">
        <v>6.67</v>
      </c>
      <c r="V31" s="18">
        <v>456.25</v>
      </c>
    </row>
    <row r="32" spans="2:22" ht="13.2">
      <c r="B32" t="s">
        <v>105</v>
      </c>
      <c r="C32" s="3" t="s">
        <v>46</v>
      </c>
      <c r="D32" s="3" t="s">
        <v>86</v>
      </c>
      <c r="E32" s="17">
        <v>1.39</v>
      </c>
      <c r="F32" s="1">
        <v>56</v>
      </c>
      <c r="G32" s="17">
        <v>8</v>
      </c>
      <c r="H32" s="17">
        <v>180</v>
      </c>
      <c r="I32" s="17">
        <v>7</v>
      </c>
      <c r="J32" s="17"/>
      <c r="K32" s="17">
        <v>1470</v>
      </c>
      <c r="L32" s="17">
        <v>0</v>
      </c>
      <c r="M32" s="19">
        <v>1470</v>
      </c>
      <c r="N32" s="8">
        <v>49</v>
      </c>
      <c r="O32" s="10">
        <v>0</v>
      </c>
      <c r="P32" s="3">
        <v>30</v>
      </c>
      <c r="Q32" s="4"/>
      <c r="R32" s="3" t="s">
        <v>23</v>
      </c>
      <c r="S32" s="3">
        <v>2.7</v>
      </c>
      <c r="T32" s="3">
        <v>3</v>
      </c>
      <c r="U32" s="3">
        <v>8.3</v>
      </c>
      <c r="V32" s="18">
        <v>496.6</v>
      </c>
    </row>
    <row r="33" spans="2:10" ht="14.4">
      <c r="B33" t="s">
        <v>105</v>
      </c>
      <c r="C33" s="15" t="s">
        <v>88</v>
      </c>
      <c r="D33" s="21" t="s">
        <v>89</v>
      </c>
      <c r="E33" s="15">
        <v>2.99</v>
      </c>
      <c r="F33" s="15">
        <v>85</v>
      </c>
      <c r="G33" s="15">
        <v>7</v>
      </c>
      <c r="H33" s="15">
        <v>30</v>
      </c>
      <c r="I33" s="15">
        <v>1</v>
      </c>
      <c r="J33" s="15" t="s">
        <v>27</v>
      </c>
    </row>
    <row r="34" spans="2:22" ht="13.2">
      <c r="B34" t="s">
        <v>105</v>
      </c>
      <c r="C34" s="3" t="s">
        <v>88</v>
      </c>
      <c r="D34" s="3" t="s">
        <v>90</v>
      </c>
      <c r="E34" s="17">
        <v>1</v>
      </c>
      <c r="F34" s="1">
        <v>89</v>
      </c>
      <c r="G34" s="17">
        <v>4</v>
      </c>
      <c r="H34" s="17">
        <v>70</v>
      </c>
      <c r="I34" s="17">
        <v>4</v>
      </c>
      <c r="J34" s="17"/>
      <c r="K34" s="17">
        <v>700</v>
      </c>
      <c r="L34" s="17">
        <v>0</v>
      </c>
      <c r="M34" s="2">
        <v>354</v>
      </c>
      <c r="N34" s="8">
        <v>25</v>
      </c>
      <c r="O34" s="10">
        <v>0</v>
      </c>
      <c r="P34" s="3">
        <v>14</v>
      </c>
      <c r="Q34" s="4"/>
      <c r="R34" s="3" t="s">
        <v>23</v>
      </c>
      <c r="S34" s="3">
        <v>5.3</v>
      </c>
      <c r="T34" s="3">
        <v>12.6</v>
      </c>
      <c r="U34" s="3">
        <v>66.97</v>
      </c>
      <c r="V34" s="18">
        <v>2064.86</v>
      </c>
    </row>
    <row r="35" spans="2:22" ht="13.2">
      <c r="B35" t="s">
        <v>105</v>
      </c>
      <c r="C35" s="3" t="s">
        <v>88</v>
      </c>
      <c r="D35" s="3" t="s">
        <v>91</v>
      </c>
      <c r="E35" s="17">
        <v>3.99</v>
      </c>
      <c r="F35" s="1">
        <v>154</v>
      </c>
      <c r="G35" s="17">
        <v>4</v>
      </c>
      <c r="H35" s="17">
        <v>380</v>
      </c>
      <c r="I35" s="17">
        <v>15</v>
      </c>
      <c r="J35" s="17"/>
      <c r="K35" s="17">
        <v>1440</v>
      </c>
      <c r="L35" s="17">
        <v>0</v>
      </c>
      <c r="M35" s="2">
        <v>576</v>
      </c>
      <c r="N35" s="8">
        <v>27</v>
      </c>
      <c r="O35" s="10">
        <v>0</v>
      </c>
      <c r="P35" s="3">
        <v>21</v>
      </c>
      <c r="Q35" s="4"/>
      <c r="R35" s="3" t="s">
        <v>23</v>
      </c>
      <c r="S35" s="3">
        <v>4.9</v>
      </c>
      <c r="T35" s="3">
        <v>7.8</v>
      </c>
      <c r="U35" s="3">
        <v>38.16</v>
      </c>
      <c r="V35" s="18">
        <v>1267.36</v>
      </c>
    </row>
    <row r="36" spans="2:22" ht="13.2">
      <c r="B36" t="s">
        <v>105</v>
      </c>
      <c r="C36" s="3" t="s">
        <v>92</v>
      </c>
      <c r="D36" s="23" t="s">
        <v>12</v>
      </c>
      <c r="E36" s="17">
        <v>3.49</v>
      </c>
      <c r="F36" s="1">
        <v>453</v>
      </c>
      <c r="G36" s="17"/>
      <c r="H36" s="17"/>
      <c r="I36" s="17"/>
      <c r="J36" s="17"/>
      <c r="K36" s="17">
        <v>5581.324</v>
      </c>
      <c r="L36" s="17">
        <v>0</v>
      </c>
      <c r="M36" s="2">
        <v>439</v>
      </c>
      <c r="N36" s="8">
        <v>21</v>
      </c>
      <c r="O36" s="10">
        <v>0</v>
      </c>
      <c r="P36" s="3">
        <v>21</v>
      </c>
      <c r="Q36" s="4"/>
      <c r="R36" s="3" t="s">
        <v>23</v>
      </c>
      <c r="S36" s="3">
        <v>6.3</v>
      </c>
      <c r="T36" s="3">
        <v>10.2</v>
      </c>
      <c r="U36" s="3">
        <v>63.73</v>
      </c>
      <c r="V36" s="18">
        <v>1661.08</v>
      </c>
    </row>
    <row r="37" spans="2:22" ht="13.2">
      <c r="B37" t="s">
        <v>105</v>
      </c>
      <c r="C37" s="3" t="s">
        <v>92</v>
      </c>
      <c r="D37" s="23" t="s">
        <v>33</v>
      </c>
      <c r="E37" s="17">
        <v>3.99</v>
      </c>
      <c r="F37" s="1">
        <v>12</v>
      </c>
      <c r="G37" s="17">
        <v>11</v>
      </c>
      <c r="H37" s="17">
        <v>60</v>
      </c>
      <c r="I37" s="17">
        <v>3</v>
      </c>
      <c r="J37" s="17" t="s">
        <v>98</v>
      </c>
      <c r="K37" s="17">
        <v>980</v>
      </c>
      <c r="L37" s="17">
        <v>0</v>
      </c>
      <c r="M37" s="2">
        <v>179</v>
      </c>
      <c r="N37" s="8">
        <v>10</v>
      </c>
      <c r="O37" s="10">
        <v>0</v>
      </c>
      <c r="P37" s="3">
        <v>18</v>
      </c>
      <c r="Q37" s="4"/>
      <c r="R37" s="3" t="s">
        <v>23</v>
      </c>
      <c r="S37" s="3">
        <v>13.1</v>
      </c>
      <c r="T37" s="3">
        <v>25</v>
      </c>
      <c r="U37" s="3">
        <v>327.17</v>
      </c>
      <c r="V37" s="18">
        <v>4082.04</v>
      </c>
    </row>
    <row r="38" spans="2:22" ht="13.2">
      <c r="B38" t="s">
        <v>105</v>
      </c>
      <c r="C38" s="3" t="s">
        <v>92</v>
      </c>
      <c r="D38" s="23" t="s">
        <v>68</v>
      </c>
      <c r="E38" s="17">
        <v>1.99</v>
      </c>
      <c r="F38" s="1">
        <v>453</v>
      </c>
      <c r="G38" s="17"/>
      <c r="H38" s="17"/>
      <c r="I38" s="17"/>
      <c r="J38" s="17"/>
      <c r="K38" s="17">
        <v>499</v>
      </c>
      <c r="L38" s="17">
        <v>0</v>
      </c>
      <c r="M38" s="2">
        <v>239</v>
      </c>
      <c r="N38" s="8">
        <v>50</v>
      </c>
      <c r="O38" s="10">
        <v>0</v>
      </c>
      <c r="P38" s="3">
        <v>5</v>
      </c>
      <c r="Q38" s="4"/>
      <c r="R38" s="3" t="s">
        <v>23</v>
      </c>
      <c r="S38" s="3">
        <v>2.7</v>
      </c>
      <c r="T38" s="3">
        <v>18.7</v>
      </c>
      <c r="U38" s="3">
        <v>49.99</v>
      </c>
      <c r="V38" s="18">
        <v>3057.52</v>
      </c>
    </row>
    <row r="39" spans="2:22" ht="13.2">
      <c r="B39" t="s">
        <v>105</v>
      </c>
      <c r="C39" s="3" t="s">
        <v>92</v>
      </c>
      <c r="D39" s="23" t="s">
        <v>100</v>
      </c>
      <c r="E39" s="17">
        <v>8.49</v>
      </c>
      <c r="F39" s="1">
        <v>453</v>
      </c>
      <c r="G39" s="17"/>
      <c r="H39" s="17"/>
      <c r="I39" s="17"/>
      <c r="J39" s="17"/>
      <c r="K39" s="17">
        <v>120</v>
      </c>
      <c r="L39" s="17">
        <v>0</v>
      </c>
      <c r="M39" s="2">
        <v>85</v>
      </c>
      <c r="N39" s="8">
        <v>14</v>
      </c>
      <c r="O39" s="10">
        <v>0</v>
      </c>
      <c r="P39" s="3">
        <v>6</v>
      </c>
      <c r="Q39" s="4"/>
      <c r="R39" s="3" t="s">
        <v>23</v>
      </c>
      <c r="S39" s="3">
        <v>9.5</v>
      </c>
      <c r="T39" s="3">
        <v>52.8</v>
      </c>
      <c r="U39" s="3">
        <v>502.33</v>
      </c>
      <c r="V39" s="18">
        <v>8638.33</v>
      </c>
    </row>
    <row r="40" spans="2:22" ht="13.2">
      <c r="B40" t="s">
        <v>105</v>
      </c>
      <c r="C40" s="3" t="s">
        <v>92</v>
      </c>
      <c r="D40" s="23" t="s">
        <v>103</v>
      </c>
      <c r="E40" s="17">
        <v>5.99</v>
      </c>
      <c r="F40" s="1">
        <v>453</v>
      </c>
      <c r="G40" s="17"/>
      <c r="H40" s="17"/>
      <c r="I40" s="17"/>
      <c r="J40" s="17"/>
      <c r="K40" s="17">
        <v>1166.345</v>
      </c>
      <c r="L40" s="17">
        <v>0</v>
      </c>
      <c r="M40" s="2">
        <v>167</v>
      </c>
      <c r="N40" s="8">
        <v>34</v>
      </c>
      <c r="O40" s="10">
        <v>0</v>
      </c>
      <c r="P40" s="3">
        <v>5</v>
      </c>
      <c r="Q40" s="4"/>
      <c r="R40" s="3" t="s">
        <v>23</v>
      </c>
      <c r="S40" s="3">
        <v>3.9</v>
      </c>
      <c r="T40" s="3">
        <v>26.7</v>
      </c>
      <c r="U40" s="3">
        <v>104.27</v>
      </c>
      <c r="V40" s="18">
        <v>4368.69</v>
      </c>
    </row>
    <row r="41" spans="2:22" ht="13.2">
      <c r="B41" t="s">
        <v>105</v>
      </c>
      <c r="C41" s="3" t="s">
        <v>92</v>
      </c>
      <c r="D41" s="23" t="s">
        <v>108</v>
      </c>
      <c r="E41" s="20">
        <v>0.49</v>
      </c>
      <c r="F41" s="20">
        <v>453</v>
      </c>
      <c r="G41" s="20"/>
      <c r="H41" s="20"/>
      <c r="I41" s="20"/>
      <c r="J41" s="20"/>
      <c r="K41" s="20">
        <v>440</v>
      </c>
      <c r="L41" s="17">
        <v>1814</v>
      </c>
      <c r="M41" s="2">
        <v>407</v>
      </c>
      <c r="N41" s="8">
        <v>78</v>
      </c>
      <c r="O41" s="10">
        <v>1679.97037</v>
      </c>
      <c r="P41" s="3">
        <v>5</v>
      </c>
      <c r="Q41" s="4"/>
      <c r="R41" s="3" t="s">
        <v>23</v>
      </c>
      <c r="S41" s="3">
        <v>1.7</v>
      </c>
      <c r="T41" s="3">
        <v>11</v>
      </c>
      <c r="U41" s="3">
        <v>18.87</v>
      </c>
      <c r="V41" s="18">
        <v>1791.82</v>
      </c>
    </row>
    <row r="42" spans="2:10" ht="14.4">
      <c r="B42" t="s">
        <v>105</v>
      </c>
      <c r="C42" s="15" t="s">
        <v>92</v>
      </c>
      <c r="D42" s="24" t="s">
        <v>109</v>
      </c>
      <c r="E42" s="15">
        <v>1.19</v>
      </c>
      <c r="F42" s="15">
        <v>453</v>
      </c>
      <c r="J42" s="15" t="s">
        <v>27</v>
      </c>
    </row>
    <row r="43" spans="2:22" ht="13.2">
      <c r="B43" t="s">
        <v>105</v>
      </c>
      <c r="C43" s="3" t="s">
        <v>115</v>
      </c>
      <c r="D43" s="23" t="s">
        <v>35</v>
      </c>
      <c r="E43" s="17">
        <v>0.55</v>
      </c>
      <c r="F43" s="1">
        <v>453</v>
      </c>
      <c r="G43" s="17"/>
      <c r="H43" s="17"/>
      <c r="I43" s="17"/>
      <c r="J43" s="17"/>
      <c r="K43" s="17">
        <v>400</v>
      </c>
      <c r="L43" s="17">
        <v>0</v>
      </c>
      <c r="M43" s="2">
        <v>299</v>
      </c>
      <c r="N43" s="8">
        <v>3</v>
      </c>
      <c r="O43" s="10">
        <v>0</v>
      </c>
      <c r="P43" s="3">
        <v>100</v>
      </c>
      <c r="Q43" s="4"/>
      <c r="R43" s="3" t="s">
        <v>23</v>
      </c>
      <c r="S43" s="3">
        <v>44.9</v>
      </c>
      <c r="T43" s="3">
        <v>15</v>
      </c>
      <c r="U43" s="3">
        <v>670.99</v>
      </c>
      <c r="V43" s="18">
        <v>2445.5</v>
      </c>
    </row>
    <row r="44" spans="2:22" ht="13.2">
      <c r="B44" t="s">
        <v>105</v>
      </c>
      <c r="C44" s="3" t="s">
        <v>115</v>
      </c>
      <c r="D44" s="23" t="s">
        <v>40</v>
      </c>
      <c r="E44" s="20">
        <v>1.99</v>
      </c>
      <c r="F44" s="20">
        <v>453</v>
      </c>
      <c r="G44" s="20"/>
      <c r="H44" s="20"/>
      <c r="I44" s="20"/>
      <c r="J44" s="17"/>
      <c r="K44" s="17"/>
      <c r="L44" s="17"/>
      <c r="M44" s="2"/>
      <c r="N44" s="8"/>
      <c r="O44" s="10"/>
      <c r="P44" s="3"/>
      <c r="Q44" s="4"/>
      <c r="R44" s="3"/>
      <c r="S44" s="3"/>
      <c r="T44" s="3"/>
      <c r="U44" s="3"/>
      <c r="V44" s="18"/>
    </row>
    <row r="45" spans="2:10" ht="14.4">
      <c r="B45" t="s">
        <v>105</v>
      </c>
      <c r="C45" s="15" t="s">
        <v>115</v>
      </c>
      <c r="D45" s="25" t="s">
        <v>54</v>
      </c>
      <c r="E45" s="15">
        <v>2.49</v>
      </c>
      <c r="F45">
        <f>78</f>
        <v>78</v>
      </c>
      <c r="G45">
        <f>(453*3)/78</f>
        <v>17.423076923076923</v>
      </c>
      <c r="H45" s="15">
        <v>35</v>
      </c>
      <c r="I45" s="15">
        <v>1</v>
      </c>
      <c r="J45" s="15" t="s">
        <v>27</v>
      </c>
    </row>
    <row r="46" spans="2:10" ht="14.4">
      <c r="B46" t="s">
        <v>105</v>
      </c>
      <c r="C46" s="15" t="s">
        <v>115</v>
      </c>
      <c r="D46" s="24" t="s">
        <v>60</v>
      </c>
      <c r="E46" s="15">
        <v>3.19</v>
      </c>
      <c r="F46">
        <f>453</f>
        <v>453</v>
      </c>
      <c r="J46" s="15" t="s">
        <v>27</v>
      </c>
    </row>
    <row r="47" spans="2:10" ht="14.4">
      <c r="B47" t="s">
        <v>105</v>
      </c>
      <c r="C47" s="15" t="s">
        <v>115</v>
      </c>
      <c r="D47" s="25" t="s">
        <v>77</v>
      </c>
      <c r="E47" s="15">
        <v>0.59</v>
      </c>
      <c r="F47" s="15">
        <v>453</v>
      </c>
      <c r="J47" s="15" t="s">
        <v>27</v>
      </c>
    </row>
    <row r="48" spans="2:10" ht="14.4">
      <c r="B48" t="s">
        <v>105</v>
      </c>
      <c r="C48" s="15" t="s">
        <v>115</v>
      </c>
      <c r="D48" s="24" t="s">
        <v>94</v>
      </c>
      <c r="E48" s="15">
        <v>0.67</v>
      </c>
      <c r="F48" s="15">
        <v>100</v>
      </c>
      <c r="J48" s="15" t="s">
        <v>27</v>
      </c>
    </row>
    <row r="49" spans="2:10" ht="14.4">
      <c r="B49" t="s">
        <v>105</v>
      </c>
      <c r="C49" s="15" t="s">
        <v>115</v>
      </c>
      <c r="D49" s="24" t="s">
        <v>96</v>
      </c>
      <c r="E49" s="15">
        <v>0.99</v>
      </c>
      <c r="J49" s="15" t="s">
        <v>27</v>
      </c>
    </row>
    <row r="50" spans="2:9" ht="13.2">
      <c r="B50" t="s">
        <v>105</v>
      </c>
      <c r="C50" s="15" t="s">
        <v>115</v>
      </c>
      <c r="D50" s="26" t="s">
        <v>97</v>
      </c>
      <c r="E50" s="15">
        <v>2.5</v>
      </c>
      <c r="F50" s="15">
        <f>85</f>
        <v>85</v>
      </c>
      <c r="G50" s="15">
        <v>5.5</v>
      </c>
      <c r="H50" s="15">
        <v>45</v>
      </c>
      <c r="I50" s="15">
        <v>3</v>
      </c>
    </row>
    <row r="51" spans="2:10" ht="14.4">
      <c r="B51" t="s">
        <v>105</v>
      </c>
      <c r="C51" s="15" t="s">
        <v>115</v>
      </c>
      <c r="D51" s="25" t="s">
        <v>99</v>
      </c>
      <c r="E51" s="15">
        <v>0.89</v>
      </c>
      <c r="F51" s="15">
        <v>240</v>
      </c>
      <c r="J51" s="15" t="s">
        <v>27</v>
      </c>
    </row>
    <row r="52" spans="2:10" ht="14.4">
      <c r="B52" t="s">
        <v>105</v>
      </c>
      <c r="C52" s="15" t="s">
        <v>115</v>
      </c>
      <c r="D52" s="25" t="s">
        <v>102</v>
      </c>
      <c r="E52" s="15">
        <v>0.99</v>
      </c>
      <c r="F52" s="15">
        <f>0.75*453</f>
        <v>339.75</v>
      </c>
      <c r="J52" s="15" t="s">
        <v>27</v>
      </c>
    </row>
    <row r="53" spans="2:10" ht="14.4">
      <c r="B53" t="s">
        <v>105</v>
      </c>
      <c r="C53" s="15" t="s">
        <v>115</v>
      </c>
      <c r="D53" s="24" t="s">
        <v>106</v>
      </c>
      <c r="E53" s="15">
        <v>0.69</v>
      </c>
      <c r="F53" s="15">
        <v>95</v>
      </c>
      <c r="J53" s="15" t="s">
        <v>27</v>
      </c>
    </row>
    <row r="54" spans="2:10" ht="14.4">
      <c r="B54" t="s">
        <v>105</v>
      </c>
      <c r="C54" s="15" t="s">
        <v>115</v>
      </c>
      <c r="D54" s="21" t="s">
        <v>122</v>
      </c>
      <c r="E54" s="15">
        <v>2.49</v>
      </c>
      <c r="F54">
        <f>453*10</f>
        <v>4530</v>
      </c>
      <c r="J54" s="15" t="s">
        <v>27</v>
      </c>
    </row>
    <row r="55" spans="2:6" ht="13.2">
      <c r="B55" t="s">
        <v>105</v>
      </c>
      <c r="C55" s="15" t="s">
        <v>115</v>
      </c>
      <c r="D55" s="15" t="s">
        <v>126</v>
      </c>
      <c r="E55" s="15">
        <v>1.29</v>
      </c>
      <c r="F55" s="15">
        <v>453</v>
      </c>
    </row>
    <row r="56" spans="2:6" ht="13.2">
      <c r="B56" t="s">
        <v>105</v>
      </c>
      <c r="C56" s="15" t="s">
        <v>115</v>
      </c>
      <c r="D56" s="15" t="s">
        <v>127</v>
      </c>
      <c r="E56" s="15">
        <v>1.99</v>
      </c>
      <c r="F56" s="15">
        <f>453</f>
        <v>453</v>
      </c>
    </row>
    <row r="57" spans="2:6" ht="13.2">
      <c r="B57" t="s">
        <v>105</v>
      </c>
      <c r="C57" s="15" t="s">
        <v>115</v>
      </c>
      <c r="D57" s="15" t="s">
        <v>130</v>
      </c>
      <c r="E57" s="15">
        <v>0.59</v>
      </c>
      <c r="F57" s="15">
        <v>453</v>
      </c>
    </row>
    <row r="58" spans="2:22" ht="13.2">
      <c r="B58" t="s">
        <v>105</v>
      </c>
      <c r="C58" s="3" t="s">
        <v>115</v>
      </c>
      <c r="D58" s="3" t="s">
        <v>131</v>
      </c>
      <c r="E58" s="17">
        <v>1</v>
      </c>
      <c r="F58" s="1">
        <v>410</v>
      </c>
      <c r="G58" s="17"/>
      <c r="H58" s="17"/>
      <c r="I58" s="17"/>
      <c r="J58" s="17"/>
      <c r="K58" s="17">
        <v>181.2</v>
      </c>
      <c r="L58" s="17">
        <v>0</v>
      </c>
      <c r="M58" s="2">
        <v>206</v>
      </c>
      <c r="N58" s="8">
        <v>6</v>
      </c>
      <c r="O58" s="10">
        <v>0</v>
      </c>
      <c r="P58" s="3">
        <v>32</v>
      </c>
      <c r="Q58" s="4"/>
      <c r="R58" s="3" t="s">
        <v>23</v>
      </c>
      <c r="S58" s="3">
        <v>20.8</v>
      </c>
      <c r="T58" s="3">
        <v>21.7</v>
      </c>
      <c r="U58" s="3">
        <v>451.26</v>
      </c>
      <c r="V58" s="18">
        <v>3545.25</v>
      </c>
    </row>
  </sheetData>
  <autoFilter ref="C1:V58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8"/>
  <sheetViews>
    <sheetView workbookViewId="0" topLeftCell="A1">
      <selection activeCell="E46" sqref="E46"/>
    </sheetView>
  </sheetViews>
  <sheetFormatPr defaultColWidth="14.421875" defaultRowHeight="15.75" customHeight="1"/>
  <sheetData>
    <row r="1" spans="2:22" ht="15.75" customHeight="1">
      <c r="B1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8" t="s">
        <v>11</v>
      </c>
      <c r="O1" s="10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2:22" ht="15.75" customHeight="1">
      <c r="B2" t="s">
        <v>175</v>
      </c>
      <c r="C2" s="3" t="s">
        <v>21</v>
      </c>
      <c r="D2" s="6" t="s">
        <v>22</v>
      </c>
      <c r="E2" s="13">
        <v>2.29</v>
      </c>
      <c r="F2" s="13">
        <v>14</v>
      </c>
      <c r="G2" s="13">
        <v>32</v>
      </c>
      <c r="H2" s="13">
        <v>100</v>
      </c>
      <c r="I2" s="13">
        <v>0</v>
      </c>
      <c r="J2" s="7"/>
      <c r="K2" s="7">
        <v>3200</v>
      </c>
      <c r="L2" s="7">
        <v>448</v>
      </c>
      <c r="M2" s="2">
        <v>748</v>
      </c>
      <c r="N2" s="8">
        <v>0</v>
      </c>
      <c r="O2" s="11">
        <v>104.6728972</v>
      </c>
      <c r="P2" s="6" t="s">
        <v>24</v>
      </c>
      <c r="Q2" s="12"/>
      <c r="R2" s="6" t="s">
        <v>23</v>
      </c>
      <c r="S2" s="6" t="e">
        <v>#DIV/0!</v>
      </c>
      <c r="T2" s="6">
        <v>6</v>
      </c>
      <c r="U2" s="6" t="e">
        <v>#DIV/0!</v>
      </c>
      <c r="V2" s="14">
        <v>976.38</v>
      </c>
    </row>
    <row r="3" spans="2:10" ht="14.4">
      <c r="B3" t="s">
        <v>175</v>
      </c>
      <c r="C3" s="15" t="s">
        <v>21</v>
      </c>
      <c r="D3" s="16" t="s">
        <v>26</v>
      </c>
      <c r="E3" s="15">
        <v>1.79</v>
      </c>
      <c r="F3" s="15">
        <v>28</v>
      </c>
      <c r="G3" s="15">
        <v>8</v>
      </c>
      <c r="H3" s="15">
        <v>110</v>
      </c>
      <c r="I3" s="15">
        <v>7</v>
      </c>
      <c r="J3" s="15" t="s">
        <v>27</v>
      </c>
    </row>
    <row r="4" spans="2:22" ht="15.75" customHeight="1">
      <c r="B4" t="s">
        <v>175</v>
      </c>
      <c r="C4" s="3" t="s">
        <v>21</v>
      </c>
      <c r="D4" s="3" t="s">
        <v>144</v>
      </c>
      <c r="E4" s="17">
        <v>0.93</v>
      </c>
      <c r="F4" s="1">
        <v>50</v>
      </c>
      <c r="G4" s="17">
        <v>18</v>
      </c>
      <c r="H4" s="17">
        <v>70</v>
      </c>
      <c r="I4" s="17">
        <v>6</v>
      </c>
      <c r="J4" s="17"/>
      <c r="K4" s="17">
        <v>1404</v>
      </c>
      <c r="L4" s="17">
        <v>0</v>
      </c>
      <c r="M4" s="2">
        <v>566</v>
      </c>
      <c r="N4" s="8">
        <v>44</v>
      </c>
      <c r="O4" s="10">
        <v>0</v>
      </c>
      <c r="P4" s="3">
        <v>13</v>
      </c>
      <c r="Q4" s="4"/>
      <c r="R4" s="3" t="s">
        <v>23</v>
      </c>
      <c r="S4" s="3">
        <v>3.1</v>
      </c>
      <c r="T4" s="3">
        <v>7.9</v>
      </c>
      <c r="U4" s="3">
        <v>24.25</v>
      </c>
      <c r="V4" s="18">
        <v>1289.46</v>
      </c>
    </row>
    <row r="5" spans="2:22" ht="15.75" customHeight="1">
      <c r="B5" t="s">
        <v>175</v>
      </c>
      <c r="C5" s="3" t="s">
        <v>21</v>
      </c>
      <c r="D5" s="3" t="s">
        <v>31</v>
      </c>
      <c r="E5" s="17">
        <v>3.19</v>
      </c>
      <c r="F5" s="1" t="s">
        <v>32</v>
      </c>
      <c r="G5" s="17">
        <v>33</v>
      </c>
      <c r="H5" s="17">
        <v>120</v>
      </c>
      <c r="I5" s="17">
        <v>0</v>
      </c>
      <c r="J5" s="17"/>
      <c r="K5" s="17">
        <v>24000</v>
      </c>
      <c r="L5" s="17">
        <v>0</v>
      </c>
      <c r="M5" s="19">
        <v>1245</v>
      </c>
      <c r="N5" s="8">
        <v>0</v>
      </c>
      <c r="O5" s="10">
        <v>0</v>
      </c>
      <c r="P5" s="3" t="s">
        <v>24</v>
      </c>
      <c r="Q5" s="4"/>
      <c r="R5" s="3" t="s">
        <v>23</v>
      </c>
      <c r="S5" s="3" t="e">
        <v>#DIV/0!</v>
      </c>
      <c r="T5" s="3">
        <v>3.6</v>
      </c>
      <c r="U5" s="3" t="e">
        <v>#DIV/0!</v>
      </c>
      <c r="V5" s="18">
        <v>586.43</v>
      </c>
    </row>
    <row r="6" spans="2:22" ht="15.75" customHeight="1">
      <c r="B6" t="s">
        <v>175</v>
      </c>
      <c r="C6" s="3" t="s">
        <v>21</v>
      </c>
      <c r="D6" s="3" t="s">
        <v>36</v>
      </c>
      <c r="E6" s="17">
        <v>1.09</v>
      </c>
      <c r="F6" s="1">
        <v>54</v>
      </c>
      <c r="G6" s="17">
        <v>3.5</v>
      </c>
      <c r="H6" s="17">
        <v>180</v>
      </c>
      <c r="I6" s="17">
        <v>7</v>
      </c>
      <c r="J6" s="17"/>
      <c r="K6" s="17">
        <v>2340</v>
      </c>
      <c r="L6" s="17">
        <v>0</v>
      </c>
      <c r="M6" s="2">
        <v>588</v>
      </c>
      <c r="N6" s="8">
        <v>23</v>
      </c>
      <c r="O6" s="10">
        <v>0</v>
      </c>
      <c r="P6" s="3">
        <v>26</v>
      </c>
      <c r="Q6" s="4"/>
      <c r="R6" s="3" t="s">
        <v>23</v>
      </c>
      <c r="S6" s="3">
        <v>5.9</v>
      </c>
      <c r="T6" s="3">
        <v>7.6</v>
      </c>
      <c r="U6" s="3">
        <v>44.48</v>
      </c>
      <c r="V6" s="18">
        <v>1241.62</v>
      </c>
    </row>
    <row r="7" spans="2:22" ht="15.75" customHeight="1">
      <c r="B7" t="s">
        <v>175</v>
      </c>
      <c r="C7" s="3" t="s">
        <v>21</v>
      </c>
      <c r="D7" s="3" t="s">
        <v>39</v>
      </c>
      <c r="E7" s="17">
        <v>0.35</v>
      </c>
      <c r="F7" s="1">
        <v>150</v>
      </c>
      <c r="G7" s="17">
        <v>1</v>
      </c>
      <c r="H7" s="17">
        <v>170</v>
      </c>
      <c r="I7" s="17">
        <v>15</v>
      </c>
      <c r="J7" s="17"/>
      <c r="K7" s="17">
        <v>560</v>
      </c>
      <c r="L7" s="17">
        <v>0</v>
      </c>
      <c r="M7" s="2">
        <v>161</v>
      </c>
      <c r="N7" s="8">
        <v>16</v>
      </c>
      <c r="O7" s="10">
        <v>0</v>
      </c>
      <c r="P7" s="3">
        <v>10</v>
      </c>
      <c r="Q7" s="4"/>
      <c r="R7" s="3" t="s">
        <v>23</v>
      </c>
      <c r="S7" s="3">
        <v>8.3</v>
      </c>
      <c r="T7" s="3">
        <v>27.7</v>
      </c>
      <c r="U7" s="3">
        <v>230.89</v>
      </c>
      <c r="V7" s="18">
        <v>4536.43</v>
      </c>
    </row>
    <row r="8" spans="2:22" ht="15.75" customHeight="1">
      <c r="B8" t="s">
        <v>175</v>
      </c>
      <c r="C8" s="3" t="s">
        <v>21</v>
      </c>
      <c r="D8" s="3" t="s">
        <v>45</v>
      </c>
      <c r="E8" s="17">
        <v>1.34</v>
      </c>
      <c r="F8" s="1" t="s">
        <v>145</v>
      </c>
      <c r="G8" s="17">
        <v>8</v>
      </c>
      <c r="H8" s="17">
        <v>150</v>
      </c>
      <c r="I8" s="17">
        <v>8</v>
      </c>
      <c r="J8" s="17"/>
      <c r="K8" s="17">
        <v>2336</v>
      </c>
      <c r="L8" s="17">
        <v>0</v>
      </c>
      <c r="M8" s="2">
        <v>902</v>
      </c>
      <c r="N8" s="8">
        <v>49</v>
      </c>
      <c r="O8" s="10">
        <v>0</v>
      </c>
      <c r="P8" s="3">
        <v>18</v>
      </c>
      <c r="Q8" s="4"/>
      <c r="R8" s="3" t="s">
        <v>23</v>
      </c>
      <c r="S8" s="3">
        <v>2.7</v>
      </c>
      <c r="T8" s="3">
        <v>4.9</v>
      </c>
      <c r="U8" s="3">
        <v>13.41</v>
      </c>
      <c r="V8" s="18">
        <v>809.38</v>
      </c>
    </row>
    <row r="9" spans="2:22" ht="15.75" customHeight="1">
      <c r="B9" t="s">
        <v>175</v>
      </c>
      <c r="C9" s="3" t="s">
        <v>46</v>
      </c>
      <c r="D9" s="3" t="s">
        <v>29</v>
      </c>
      <c r="E9" s="17">
        <v>0.68</v>
      </c>
      <c r="F9" s="1">
        <v>56</v>
      </c>
      <c r="G9" s="17">
        <v>2</v>
      </c>
      <c r="H9" s="17">
        <v>50</v>
      </c>
      <c r="I9" s="17">
        <v>11</v>
      </c>
      <c r="J9" s="17"/>
      <c r="K9" s="17">
        <v>1680</v>
      </c>
      <c r="L9" s="17">
        <v>0</v>
      </c>
      <c r="M9" s="2">
        <v>113</v>
      </c>
      <c r="N9" s="8">
        <v>26</v>
      </c>
      <c r="O9" s="10">
        <v>0</v>
      </c>
      <c r="P9" s="3">
        <v>4</v>
      </c>
      <c r="Q9" s="4"/>
      <c r="R9" s="3" t="s">
        <v>30</v>
      </c>
      <c r="S9" s="3">
        <v>5.2</v>
      </c>
      <c r="T9" s="3">
        <v>39.6</v>
      </c>
      <c r="U9" s="3">
        <v>205.48</v>
      </c>
      <c r="V9" s="18">
        <v>6470.06</v>
      </c>
    </row>
    <row r="10" spans="2:10" ht="14.4">
      <c r="B10" t="s">
        <v>175</v>
      </c>
      <c r="C10" s="15" t="s">
        <v>46</v>
      </c>
      <c r="D10" s="16" t="s">
        <v>37</v>
      </c>
      <c r="E10" s="15">
        <v>0.99</v>
      </c>
      <c r="F10" s="15">
        <v>8</v>
      </c>
      <c r="G10" s="15">
        <v>114</v>
      </c>
      <c r="H10" s="15">
        <v>30</v>
      </c>
      <c r="I10" s="15">
        <v>0</v>
      </c>
      <c r="J10" s="15" t="s">
        <v>27</v>
      </c>
    </row>
    <row r="11" spans="2:10" ht="14.4">
      <c r="B11" t="s">
        <v>175</v>
      </c>
      <c r="C11" s="15" t="s">
        <v>46</v>
      </c>
      <c r="D11" s="21" t="s">
        <v>48</v>
      </c>
      <c r="E11" s="15">
        <v>1.49</v>
      </c>
      <c r="F11" s="15" t="s">
        <v>49</v>
      </c>
      <c r="G11" s="15">
        <v>4</v>
      </c>
      <c r="H11" s="15">
        <v>15</v>
      </c>
      <c r="I11" s="15">
        <v>2</v>
      </c>
      <c r="J11" s="15" t="s">
        <v>27</v>
      </c>
    </row>
    <row r="12" spans="2:22" ht="15.75" customHeight="1">
      <c r="B12" t="s">
        <v>175</v>
      </c>
      <c r="C12" s="3" t="s">
        <v>46</v>
      </c>
      <c r="D12" s="3" t="s">
        <v>51</v>
      </c>
      <c r="E12" s="17">
        <v>1.15</v>
      </c>
      <c r="F12" s="1">
        <v>33</v>
      </c>
      <c r="G12" s="17">
        <v>14</v>
      </c>
      <c r="H12" s="17">
        <v>140</v>
      </c>
      <c r="I12" s="17">
        <v>0</v>
      </c>
      <c r="J12" s="17"/>
      <c r="K12" s="17">
        <v>1820</v>
      </c>
      <c r="L12" s="17">
        <v>0</v>
      </c>
      <c r="M12" s="19">
        <v>1230</v>
      </c>
      <c r="N12" s="8">
        <v>0</v>
      </c>
      <c r="O12" s="10">
        <v>0</v>
      </c>
      <c r="P12" s="3" t="s">
        <v>24</v>
      </c>
      <c r="Q12" s="4"/>
      <c r="R12" s="3" t="s">
        <v>23</v>
      </c>
      <c r="S12" s="3" t="e">
        <v>#DIV/0!</v>
      </c>
      <c r="T12" s="3">
        <v>3.6</v>
      </c>
      <c r="U12" s="3" t="e">
        <v>#DIV/0!</v>
      </c>
      <c r="V12" s="18">
        <v>593.63</v>
      </c>
    </row>
    <row r="13" spans="2:22" ht="15.75" customHeight="1">
      <c r="B13" t="s">
        <v>175</v>
      </c>
      <c r="C13" s="3" t="s">
        <v>46</v>
      </c>
      <c r="D13" s="3" t="s">
        <v>55</v>
      </c>
      <c r="E13" s="17" t="s">
        <v>148</v>
      </c>
      <c r="F13" s="1">
        <v>42</v>
      </c>
      <c r="G13" s="17">
        <v>5</v>
      </c>
      <c r="H13" s="17">
        <v>200</v>
      </c>
      <c r="I13" s="17">
        <v>4</v>
      </c>
      <c r="J13" s="17"/>
      <c r="K13" s="17">
        <v>5880</v>
      </c>
      <c r="L13" s="17">
        <v>0</v>
      </c>
      <c r="M13" s="2">
        <v>319</v>
      </c>
      <c r="N13" s="8">
        <v>14</v>
      </c>
      <c r="O13" s="10">
        <v>0</v>
      </c>
      <c r="P13" s="3">
        <v>23</v>
      </c>
      <c r="Q13" s="4"/>
      <c r="R13" s="3" t="s">
        <v>30</v>
      </c>
      <c r="S13" s="3">
        <v>9.8</v>
      </c>
      <c r="T13" s="3">
        <v>14</v>
      </c>
      <c r="U13" s="3">
        <v>137.35</v>
      </c>
      <c r="V13" s="18">
        <v>2290.56</v>
      </c>
    </row>
    <row r="14" spans="2:22" ht="15.75" customHeight="1">
      <c r="B14" t="s">
        <v>175</v>
      </c>
      <c r="C14" s="3" t="s">
        <v>46</v>
      </c>
      <c r="D14" s="3" t="s">
        <v>56</v>
      </c>
      <c r="E14" s="20">
        <v>1.19</v>
      </c>
      <c r="F14" s="3">
        <v>30</v>
      </c>
      <c r="G14" s="20">
        <v>75</v>
      </c>
      <c r="H14" s="20">
        <v>110</v>
      </c>
      <c r="I14" s="20">
        <v>3</v>
      </c>
      <c r="J14" s="17"/>
      <c r="K14" s="17">
        <v>7500</v>
      </c>
      <c r="L14" s="17">
        <v>0</v>
      </c>
      <c r="M14" s="19">
        <v>4464</v>
      </c>
      <c r="N14" s="8">
        <v>134</v>
      </c>
      <c r="O14" s="10">
        <v>0</v>
      </c>
      <c r="P14" s="3">
        <v>33</v>
      </c>
      <c r="Q14" s="4"/>
      <c r="R14" s="3" t="s">
        <v>23</v>
      </c>
      <c r="S14" s="3">
        <v>1</v>
      </c>
      <c r="T14" s="3">
        <v>1</v>
      </c>
      <c r="U14" s="3">
        <v>1</v>
      </c>
      <c r="V14" s="18">
        <v>163.52</v>
      </c>
    </row>
    <row r="15" spans="2:22" ht="15.75" customHeight="1">
      <c r="B15" t="s">
        <v>175</v>
      </c>
      <c r="C15" s="3" t="s">
        <v>46</v>
      </c>
      <c r="D15" s="3" t="s">
        <v>58</v>
      </c>
      <c r="E15" s="17">
        <v>0.89</v>
      </c>
      <c r="F15" s="1">
        <v>28</v>
      </c>
      <c r="G15" s="17">
        <v>6</v>
      </c>
      <c r="H15" s="17">
        <v>120</v>
      </c>
      <c r="I15" s="17">
        <v>2</v>
      </c>
      <c r="J15" s="17"/>
      <c r="K15" s="17">
        <v>2100</v>
      </c>
      <c r="L15" s="17">
        <v>0</v>
      </c>
      <c r="M15" s="2">
        <v>882</v>
      </c>
      <c r="N15" s="8">
        <v>21</v>
      </c>
      <c r="O15" s="10">
        <v>0</v>
      </c>
      <c r="P15" s="3">
        <v>42</v>
      </c>
      <c r="Q15" s="4"/>
      <c r="R15" s="3" t="s">
        <v>23</v>
      </c>
      <c r="S15" s="3">
        <v>6.4</v>
      </c>
      <c r="T15" s="3">
        <v>5.1</v>
      </c>
      <c r="U15" s="3">
        <v>32.25</v>
      </c>
      <c r="V15" s="18">
        <v>827.33</v>
      </c>
    </row>
    <row r="16" spans="2:22" ht="15.75" customHeight="1">
      <c r="B16" t="s">
        <v>175</v>
      </c>
      <c r="C16" s="3" t="s">
        <v>46</v>
      </c>
      <c r="D16" s="3" t="s">
        <v>150</v>
      </c>
      <c r="E16" s="17">
        <v>0.33</v>
      </c>
      <c r="F16" s="1">
        <v>70</v>
      </c>
      <c r="G16" s="17">
        <f>3</f>
        <v>3</v>
      </c>
      <c r="H16" s="17">
        <v>250</v>
      </c>
      <c r="I16" s="17">
        <v>8</v>
      </c>
      <c r="J16" s="17"/>
      <c r="K16" s="17">
        <v>780</v>
      </c>
      <c r="L16" s="17">
        <v>0</v>
      </c>
      <c r="M16" s="2">
        <v>780</v>
      </c>
      <c r="N16" s="8">
        <v>30</v>
      </c>
      <c r="O16" s="10">
        <v>0</v>
      </c>
      <c r="P16" s="3">
        <v>26</v>
      </c>
      <c r="Q16" s="4"/>
      <c r="R16" s="3" t="s">
        <v>23</v>
      </c>
      <c r="S16" s="3">
        <v>4.5</v>
      </c>
      <c r="T16" s="3">
        <v>5.7</v>
      </c>
      <c r="U16" s="3">
        <v>25.55</v>
      </c>
      <c r="V16" s="18">
        <v>935.9</v>
      </c>
    </row>
    <row r="17" spans="2:22" ht="15.75" customHeight="1">
      <c r="B17" t="s">
        <v>175</v>
      </c>
      <c r="C17" s="3" t="s">
        <v>46</v>
      </c>
      <c r="D17" s="3" t="s">
        <v>61</v>
      </c>
      <c r="E17" s="17" t="s">
        <v>52</v>
      </c>
      <c r="F17" s="1">
        <v>32</v>
      </c>
      <c r="G17" s="17">
        <v>14</v>
      </c>
      <c r="H17" s="17">
        <v>70</v>
      </c>
      <c r="I17" s="17">
        <v>8</v>
      </c>
      <c r="J17" s="17"/>
      <c r="K17" s="17">
        <v>1040</v>
      </c>
      <c r="L17" s="17">
        <v>0</v>
      </c>
      <c r="M17" s="2">
        <v>929</v>
      </c>
      <c r="N17" s="8">
        <v>116</v>
      </c>
      <c r="O17" s="10">
        <v>0</v>
      </c>
      <c r="P17" s="3">
        <v>8</v>
      </c>
      <c r="Q17" s="3" t="s">
        <v>62</v>
      </c>
      <c r="R17" s="3" t="s">
        <v>23</v>
      </c>
      <c r="S17" s="3">
        <v>1.2</v>
      </c>
      <c r="T17" s="3">
        <v>4.8</v>
      </c>
      <c r="U17" s="3">
        <v>5.55</v>
      </c>
      <c r="V17" s="18">
        <v>786.15</v>
      </c>
    </row>
    <row r="18" spans="2:22" ht="15.75" customHeight="1">
      <c r="B18" t="s">
        <v>175</v>
      </c>
      <c r="C18" s="3" t="s">
        <v>46</v>
      </c>
      <c r="D18" s="3" t="s">
        <v>63</v>
      </c>
      <c r="E18" s="17" t="s">
        <v>148</v>
      </c>
      <c r="F18" s="1">
        <v>56</v>
      </c>
      <c r="G18" s="17">
        <v>5</v>
      </c>
      <c r="H18" s="17">
        <v>80</v>
      </c>
      <c r="I18" s="17">
        <v>8</v>
      </c>
      <c r="J18" s="17"/>
      <c r="K18" s="17">
        <v>480</v>
      </c>
      <c r="L18" s="17">
        <v>0</v>
      </c>
      <c r="M18" s="2">
        <v>348</v>
      </c>
      <c r="N18" s="8">
        <v>48</v>
      </c>
      <c r="O18" s="10">
        <v>0</v>
      </c>
      <c r="P18" s="3">
        <v>7</v>
      </c>
      <c r="Q18" s="4"/>
      <c r="R18" s="3" t="s">
        <v>23</v>
      </c>
      <c r="S18" s="3">
        <v>2.8</v>
      </c>
      <c r="T18" s="3">
        <v>12.8</v>
      </c>
      <c r="U18" s="3">
        <v>35.94</v>
      </c>
      <c r="V18" s="18">
        <v>2098.75</v>
      </c>
    </row>
    <row r="19" spans="2:22" ht="15.75" customHeight="1">
      <c r="B19" t="s">
        <v>175</v>
      </c>
      <c r="C19" s="3" t="s">
        <v>46</v>
      </c>
      <c r="D19" s="3" t="s">
        <v>66</v>
      </c>
      <c r="E19" s="17">
        <v>0.75</v>
      </c>
      <c r="F19" s="1">
        <v>2</v>
      </c>
      <c r="G19" s="17">
        <v>6</v>
      </c>
      <c r="H19" s="17">
        <v>100</v>
      </c>
      <c r="I19" s="17">
        <v>0</v>
      </c>
      <c r="J19" s="17"/>
      <c r="K19" s="17">
        <v>800</v>
      </c>
      <c r="L19" s="17">
        <v>0</v>
      </c>
      <c r="M19" s="2">
        <v>952</v>
      </c>
      <c r="N19" s="8">
        <v>0</v>
      </c>
      <c r="O19" s="10">
        <v>0</v>
      </c>
      <c r="P19" s="3" t="s">
        <v>24</v>
      </c>
      <c r="Q19" s="4"/>
      <c r="R19" s="3" t="s">
        <v>23</v>
      </c>
      <c r="S19" s="3" t="e">
        <v>#DIV/0!</v>
      </c>
      <c r="T19" s="3">
        <v>4.7</v>
      </c>
      <c r="U19" s="3" t="e">
        <v>#DIV/0!</v>
      </c>
      <c r="V19" s="18">
        <v>766.5</v>
      </c>
    </row>
    <row r="20" spans="2:10" ht="14.4">
      <c r="B20" t="s">
        <v>175</v>
      </c>
      <c r="C20" s="15" t="s">
        <v>46</v>
      </c>
      <c r="D20" s="16" t="s">
        <v>69</v>
      </c>
      <c r="E20" s="15" t="s">
        <v>148</v>
      </c>
      <c r="F20" s="15">
        <v>5</v>
      </c>
      <c r="G20" s="15">
        <v>91</v>
      </c>
      <c r="H20" s="15">
        <v>20</v>
      </c>
      <c r="I20" s="15">
        <v>2</v>
      </c>
      <c r="J20" s="15" t="s">
        <v>27</v>
      </c>
    </row>
    <row r="21" spans="2:22" ht="15.75" customHeight="1">
      <c r="B21" t="s">
        <v>175</v>
      </c>
      <c r="C21" s="3" t="s">
        <v>46</v>
      </c>
      <c r="D21" s="3" t="s">
        <v>70</v>
      </c>
      <c r="E21" s="17">
        <v>2.89</v>
      </c>
      <c r="F21" s="1">
        <v>32</v>
      </c>
      <c r="G21" s="17">
        <v>35</v>
      </c>
      <c r="H21" s="17">
        <v>190</v>
      </c>
      <c r="I21" s="17">
        <v>7</v>
      </c>
      <c r="J21" s="17"/>
      <c r="K21" s="17">
        <v>16340</v>
      </c>
      <c r="L21" s="17">
        <v>0</v>
      </c>
      <c r="M21" s="19">
        <v>1487</v>
      </c>
      <c r="N21" s="8">
        <v>55</v>
      </c>
      <c r="O21" s="10">
        <v>0</v>
      </c>
      <c r="P21" s="3">
        <v>27</v>
      </c>
      <c r="Q21" s="4"/>
      <c r="R21" s="3" t="s">
        <v>30</v>
      </c>
      <c r="S21" s="3">
        <v>2.4</v>
      </c>
      <c r="T21" s="3">
        <v>3</v>
      </c>
      <c r="U21" s="3">
        <v>7.34</v>
      </c>
      <c r="V21" s="18">
        <v>490.99</v>
      </c>
    </row>
    <row r="22" spans="2:9" ht="15.75" customHeight="1">
      <c r="B22" t="s">
        <v>175</v>
      </c>
      <c r="C22" s="15" t="s">
        <v>46</v>
      </c>
      <c r="D22" s="15" t="s">
        <v>71</v>
      </c>
      <c r="E22" s="15">
        <v>1.89</v>
      </c>
      <c r="F22" s="15">
        <v>28</v>
      </c>
      <c r="G22" s="15">
        <v>16</v>
      </c>
      <c r="H22" s="15">
        <v>170</v>
      </c>
      <c r="I22" s="15">
        <v>7</v>
      </c>
    </row>
    <row r="23" spans="2:22" ht="15.75" customHeight="1">
      <c r="B23" t="s">
        <v>175</v>
      </c>
      <c r="C23" s="3" t="s">
        <v>46</v>
      </c>
      <c r="D23" s="3" t="s">
        <v>72</v>
      </c>
      <c r="E23" s="17">
        <v>1.49</v>
      </c>
      <c r="F23" s="1">
        <v>97</v>
      </c>
      <c r="G23" s="17">
        <v>9</v>
      </c>
      <c r="H23" s="17">
        <v>340</v>
      </c>
      <c r="I23" s="17">
        <v>21</v>
      </c>
      <c r="J23" s="17"/>
      <c r="K23" s="17">
        <v>9360</v>
      </c>
      <c r="L23" s="17">
        <v>0</v>
      </c>
      <c r="M23" s="19">
        <v>1026</v>
      </c>
      <c r="N23" s="8">
        <v>80</v>
      </c>
      <c r="O23" s="10">
        <v>0</v>
      </c>
      <c r="P23" s="3">
        <v>13</v>
      </c>
      <c r="Q23" s="4"/>
      <c r="R23" s="3" t="s">
        <v>23</v>
      </c>
      <c r="S23" s="3">
        <v>1.7</v>
      </c>
      <c r="T23" s="3">
        <v>4.3</v>
      </c>
      <c r="U23" s="3">
        <v>7.3</v>
      </c>
      <c r="V23" s="18">
        <v>711.28</v>
      </c>
    </row>
    <row r="24" spans="2:22" ht="15.75" customHeight="1">
      <c r="B24" t="s">
        <v>175</v>
      </c>
      <c r="C24" s="3" t="s">
        <v>46</v>
      </c>
      <c r="D24" s="3" t="s">
        <v>73</v>
      </c>
      <c r="E24" s="17">
        <v>2.29</v>
      </c>
      <c r="F24" s="1">
        <v>40</v>
      </c>
      <c r="G24" s="17">
        <v>17</v>
      </c>
      <c r="H24" s="17">
        <v>150</v>
      </c>
      <c r="I24" s="17">
        <v>5</v>
      </c>
      <c r="J24" s="17"/>
      <c r="K24" s="17">
        <v>16950</v>
      </c>
      <c r="L24" s="17">
        <v>0</v>
      </c>
      <c r="M24" s="19">
        <v>2148</v>
      </c>
      <c r="N24" s="8">
        <v>72</v>
      </c>
      <c r="O24" s="10">
        <v>0</v>
      </c>
      <c r="P24" s="3">
        <v>30</v>
      </c>
      <c r="Q24" s="4"/>
      <c r="R24" s="3" t="s">
        <v>30</v>
      </c>
      <c r="S24" s="3">
        <v>1.9</v>
      </c>
      <c r="T24" s="3">
        <v>2.1</v>
      </c>
      <c r="U24" s="3">
        <v>3.89</v>
      </c>
      <c r="V24" s="18">
        <v>339.81</v>
      </c>
    </row>
    <row r="25" spans="2:22" ht="15.75" customHeight="1">
      <c r="B25" t="s">
        <v>175</v>
      </c>
      <c r="C25" s="3" t="s">
        <v>46</v>
      </c>
      <c r="D25" s="3" t="s">
        <v>74</v>
      </c>
      <c r="E25" s="17">
        <v>1.94</v>
      </c>
      <c r="F25" s="1">
        <v>43</v>
      </c>
      <c r="G25" s="17">
        <v>24</v>
      </c>
      <c r="H25" s="17">
        <v>190</v>
      </c>
      <c r="I25" s="17">
        <v>4</v>
      </c>
      <c r="J25" s="17"/>
      <c r="K25" s="17">
        <v>4560</v>
      </c>
      <c r="L25" s="17">
        <v>0</v>
      </c>
      <c r="M25" s="19">
        <v>1949</v>
      </c>
      <c r="N25" s="8">
        <v>41</v>
      </c>
      <c r="O25" s="10">
        <v>0</v>
      </c>
      <c r="P25" s="3">
        <v>48</v>
      </c>
      <c r="Q25" s="4"/>
      <c r="R25" s="3" t="s">
        <v>23</v>
      </c>
      <c r="S25" s="3">
        <v>3.3</v>
      </c>
      <c r="T25" s="3">
        <v>2.3</v>
      </c>
      <c r="U25" s="3">
        <v>7.48</v>
      </c>
      <c r="V25" s="18">
        <v>374.61</v>
      </c>
    </row>
    <row r="26" spans="2:22" ht="15.75" customHeight="1">
      <c r="B26" t="s">
        <v>175</v>
      </c>
      <c r="C26" s="3" t="s">
        <v>46</v>
      </c>
      <c r="D26" s="3" t="s">
        <v>75</v>
      </c>
      <c r="E26" s="17">
        <v>1.29</v>
      </c>
      <c r="F26" s="1">
        <v>45</v>
      </c>
      <c r="G26" s="17">
        <v>100</v>
      </c>
      <c r="H26" s="17">
        <v>160</v>
      </c>
      <c r="I26" s="17">
        <v>3</v>
      </c>
      <c r="J26" s="17"/>
      <c r="K26" s="17">
        <v>15150</v>
      </c>
      <c r="L26" s="17">
        <v>0</v>
      </c>
      <c r="M26" s="19">
        <v>2320</v>
      </c>
      <c r="N26" s="8">
        <v>46</v>
      </c>
      <c r="O26" s="10">
        <v>0</v>
      </c>
      <c r="P26" s="3">
        <v>50</v>
      </c>
      <c r="Q26" s="4"/>
      <c r="R26" s="3" t="s">
        <v>23</v>
      </c>
      <c r="S26" s="3">
        <v>2.9</v>
      </c>
      <c r="T26" s="3">
        <v>1.9</v>
      </c>
      <c r="U26" s="3">
        <v>5.55</v>
      </c>
      <c r="V26" s="18">
        <v>314.65</v>
      </c>
    </row>
    <row r="27" spans="2:22" ht="13.2">
      <c r="B27" t="s">
        <v>175</v>
      </c>
      <c r="C27" s="3" t="s">
        <v>46</v>
      </c>
      <c r="D27" s="3" t="s">
        <v>76</v>
      </c>
      <c r="E27" s="17">
        <v>2.29</v>
      </c>
      <c r="F27" s="1">
        <v>4</v>
      </c>
      <c r="G27" s="17">
        <v>452</v>
      </c>
      <c r="H27" s="17">
        <v>15</v>
      </c>
      <c r="I27" s="17">
        <v>0</v>
      </c>
      <c r="J27" s="17"/>
      <c r="K27" s="17">
        <v>8505</v>
      </c>
      <c r="L27" s="17">
        <v>0</v>
      </c>
      <c r="M27" s="19">
        <v>2854</v>
      </c>
      <c r="N27" s="8">
        <v>0</v>
      </c>
      <c r="O27" s="10">
        <v>0</v>
      </c>
      <c r="P27" s="3" t="s">
        <v>24</v>
      </c>
      <c r="Q27" s="4"/>
      <c r="R27" s="3" t="s">
        <v>23</v>
      </c>
      <c r="S27" s="3" t="e">
        <v>#DIV/0!</v>
      </c>
      <c r="T27" s="3">
        <v>1.6</v>
      </c>
      <c r="U27" s="3" t="e">
        <v>#DIV/0!</v>
      </c>
      <c r="V27" s="18">
        <v>255.78</v>
      </c>
    </row>
    <row r="28" spans="2:22" ht="13.2">
      <c r="B28" t="s">
        <v>175</v>
      </c>
      <c r="C28" s="3" t="s">
        <v>46</v>
      </c>
      <c r="D28" s="3" t="s">
        <v>79</v>
      </c>
      <c r="E28" s="17">
        <v>2.39</v>
      </c>
      <c r="F28" s="1">
        <v>37</v>
      </c>
      <c r="G28" s="17">
        <v>31</v>
      </c>
      <c r="H28" s="17">
        <v>70</v>
      </c>
      <c r="I28" s="17">
        <v>0</v>
      </c>
      <c r="J28" s="17"/>
      <c r="K28" s="17">
        <v>2170</v>
      </c>
      <c r="L28" s="17">
        <v>0</v>
      </c>
      <c r="M28" s="2">
        <v>624</v>
      </c>
      <c r="N28" s="8">
        <v>0</v>
      </c>
      <c r="O28" s="10">
        <v>0</v>
      </c>
      <c r="P28" s="3" t="s">
        <v>24</v>
      </c>
      <c r="Q28" s="4"/>
      <c r="R28" s="3" t="s">
        <v>23</v>
      </c>
      <c r="S28" s="3" t="e">
        <v>#DIV/0!</v>
      </c>
      <c r="T28" s="3">
        <v>7.2</v>
      </c>
      <c r="U28" s="3" t="e">
        <v>#DIV/0!</v>
      </c>
      <c r="V28" s="18">
        <v>1170.69</v>
      </c>
    </row>
    <row r="29" spans="2:10" ht="14.4">
      <c r="B29" t="s">
        <v>175</v>
      </c>
      <c r="C29" s="15" t="s">
        <v>46</v>
      </c>
      <c r="D29" s="16" t="s">
        <v>81</v>
      </c>
      <c r="E29" s="15">
        <v>1.39</v>
      </c>
      <c r="F29" s="15">
        <v>70</v>
      </c>
      <c r="G29" s="15">
        <v>8</v>
      </c>
      <c r="H29" s="15">
        <v>210</v>
      </c>
      <c r="I29" s="15">
        <v>5</v>
      </c>
      <c r="J29" s="15" t="s">
        <v>27</v>
      </c>
    </row>
    <row r="30" spans="2:22" ht="13.2">
      <c r="B30" t="s">
        <v>175</v>
      </c>
      <c r="C30" s="3" t="s">
        <v>46</v>
      </c>
      <c r="D30" s="3" t="s">
        <v>82</v>
      </c>
      <c r="E30" s="17">
        <v>1.09</v>
      </c>
      <c r="F30" s="1">
        <v>25</v>
      </c>
      <c r="G30" s="17">
        <v>23</v>
      </c>
      <c r="H30" s="17">
        <v>70</v>
      </c>
      <c r="I30" s="17">
        <v>2</v>
      </c>
      <c r="J30" s="17"/>
      <c r="K30" s="17">
        <v>2600</v>
      </c>
      <c r="L30" s="17">
        <v>0</v>
      </c>
      <c r="M30" s="19">
        <v>3333</v>
      </c>
      <c r="N30" s="8">
        <v>103</v>
      </c>
      <c r="O30" s="10">
        <v>0</v>
      </c>
      <c r="P30" s="3">
        <v>33</v>
      </c>
      <c r="Q30" s="4"/>
      <c r="R30" s="3" t="s">
        <v>23</v>
      </c>
      <c r="S30" s="3">
        <v>1.3</v>
      </c>
      <c r="T30" s="3">
        <v>1.3</v>
      </c>
      <c r="U30" s="3">
        <v>1.75</v>
      </c>
      <c r="V30" s="18">
        <v>219</v>
      </c>
    </row>
    <row r="31" spans="2:22" ht="13.2">
      <c r="B31" t="s">
        <v>175</v>
      </c>
      <c r="C31" s="3" t="s">
        <v>46</v>
      </c>
      <c r="D31" s="3" t="s">
        <v>83</v>
      </c>
      <c r="E31" s="17">
        <v>1.45</v>
      </c>
      <c r="F31" s="1">
        <v>56</v>
      </c>
      <c r="G31" s="17">
        <v>16</v>
      </c>
      <c r="H31" s="17" t="s">
        <v>153</v>
      </c>
      <c r="I31" s="17">
        <v>8</v>
      </c>
      <c r="J31" s="17"/>
      <c r="K31" s="17">
        <v>1600</v>
      </c>
      <c r="L31" s="17">
        <v>0</v>
      </c>
      <c r="M31" s="19">
        <v>1600</v>
      </c>
      <c r="N31" s="8">
        <v>56</v>
      </c>
      <c r="O31" s="10">
        <v>0</v>
      </c>
      <c r="P31" s="3">
        <v>29</v>
      </c>
      <c r="Q31" s="4"/>
      <c r="R31" s="3" t="s">
        <v>23</v>
      </c>
      <c r="S31" s="3">
        <v>2.4</v>
      </c>
      <c r="T31" s="3">
        <v>2.8</v>
      </c>
      <c r="U31" s="3">
        <v>6.67</v>
      </c>
      <c r="V31" s="18">
        <v>456.25</v>
      </c>
    </row>
    <row r="32" spans="2:22" ht="13.2">
      <c r="B32" t="s">
        <v>175</v>
      </c>
      <c r="C32" s="3" t="s">
        <v>46</v>
      </c>
      <c r="D32" s="3" t="s">
        <v>86</v>
      </c>
      <c r="E32" s="17" t="s">
        <v>148</v>
      </c>
      <c r="F32" s="1">
        <v>56</v>
      </c>
      <c r="G32" s="17">
        <v>8</v>
      </c>
      <c r="H32" s="17">
        <v>210</v>
      </c>
      <c r="I32" s="17">
        <v>7</v>
      </c>
      <c r="J32" s="17"/>
      <c r="K32" s="17">
        <v>1470</v>
      </c>
      <c r="L32" s="17">
        <v>0</v>
      </c>
      <c r="M32" s="19">
        <v>1470</v>
      </c>
      <c r="N32" s="8">
        <v>49</v>
      </c>
      <c r="O32" s="10">
        <v>0</v>
      </c>
      <c r="P32" s="3">
        <v>30</v>
      </c>
      <c r="Q32" s="4"/>
      <c r="R32" s="3" t="s">
        <v>23</v>
      </c>
      <c r="S32" s="3">
        <v>2.7</v>
      </c>
      <c r="T32" s="3">
        <v>3</v>
      </c>
      <c r="U32" s="3">
        <v>8.3</v>
      </c>
      <c r="V32" s="18">
        <v>496.6</v>
      </c>
    </row>
    <row r="33" spans="2:10" ht="14.4">
      <c r="B33" t="s">
        <v>175</v>
      </c>
      <c r="C33" s="15" t="s">
        <v>88</v>
      </c>
      <c r="D33" s="21" t="s">
        <v>89</v>
      </c>
      <c r="E33" s="15">
        <v>1.19</v>
      </c>
      <c r="F33" s="15">
        <v>85</v>
      </c>
      <c r="G33" s="15">
        <v>4</v>
      </c>
      <c r="H33" s="15">
        <v>30</v>
      </c>
      <c r="I33" s="15">
        <v>1</v>
      </c>
      <c r="J33" s="15" t="s">
        <v>27</v>
      </c>
    </row>
    <row r="34" spans="2:22" ht="13.2">
      <c r="B34" t="s">
        <v>175</v>
      </c>
      <c r="C34" s="3" t="s">
        <v>88</v>
      </c>
      <c r="D34" s="3" t="s">
        <v>90</v>
      </c>
      <c r="E34" s="17">
        <v>0.95</v>
      </c>
      <c r="F34" s="1">
        <v>85</v>
      </c>
      <c r="G34" s="17">
        <v>5</v>
      </c>
      <c r="H34" s="17">
        <v>70</v>
      </c>
      <c r="I34" s="17">
        <v>4</v>
      </c>
      <c r="J34" s="17"/>
      <c r="K34" s="17">
        <v>700</v>
      </c>
      <c r="L34" s="17">
        <v>0</v>
      </c>
      <c r="M34" s="2">
        <v>354</v>
      </c>
      <c r="N34" s="8">
        <v>25</v>
      </c>
      <c r="O34" s="10">
        <v>0</v>
      </c>
      <c r="P34" s="3">
        <v>14</v>
      </c>
      <c r="Q34" s="4"/>
      <c r="R34" s="3" t="s">
        <v>23</v>
      </c>
      <c r="S34" s="3">
        <v>5.3</v>
      </c>
      <c r="T34" s="3">
        <v>12.6</v>
      </c>
      <c r="U34" s="3">
        <v>66.97</v>
      </c>
      <c r="V34" s="18">
        <v>2064.86</v>
      </c>
    </row>
    <row r="35" spans="2:22" ht="13.2">
      <c r="B35" t="s">
        <v>175</v>
      </c>
      <c r="C35" s="3" t="s">
        <v>88</v>
      </c>
      <c r="D35" s="3" t="s">
        <v>91</v>
      </c>
      <c r="E35" s="17">
        <v>0.99</v>
      </c>
      <c r="F35" s="1">
        <v>152</v>
      </c>
      <c r="G35" s="17">
        <v>2</v>
      </c>
      <c r="H35" s="17">
        <v>370</v>
      </c>
      <c r="I35" s="17">
        <v>12</v>
      </c>
      <c r="J35" s="17"/>
      <c r="K35" s="17">
        <v>1440</v>
      </c>
      <c r="L35" s="17">
        <v>0</v>
      </c>
      <c r="M35" s="2">
        <v>576</v>
      </c>
      <c r="N35" s="8">
        <v>27</v>
      </c>
      <c r="O35" s="10">
        <v>0</v>
      </c>
      <c r="P35" s="3">
        <v>21</v>
      </c>
      <c r="Q35" s="4"/>
      <c r="R35" s="3" t="s">
        <v>23</v>
      </c>
      <c r="S35" s="3">
        <v>4.9</v>
      </c>
      <c r="T35" s="3">
        <v>7.8</v>
      </c>
      <c r="U35" s="3">
        <v>38.16</v>
      </c>
      <c r="V35" s="18">
        <v>1267.36</v>
      </c>
    </row>
    <row r="36" spans="2:22" ht="13.2">
      <c r="B36" t="s">
        <v>175</v>
      </c>
      <c r="C36" s="3" t="s">
        <v>92</v>
      </c>
      <c r="D36" s="23" t="s">
        <v>12</v>
      </c>
      <c r="E36" s="17">
        <v>11.31</v>
      </c>
      <c r="F36" s="1" t="s">
        <v>157</v>
      </c>
      <c r="G36" s="17">
        <v>350</v>
      </c>
      <c r="H36" s="17"/>
      <c r="I36" s="17"/>
      <c r="J36" s="17"/>
      <c r="K36" s="17">
        <v>5581.324</v>
      </c>
      <c r="L36" s="17">
        <v>0</v>
      </c>
      <c r="M36" s="2">
        <v>439</v>
      </c>
      <c r="N36" s="8">
        <v>21</v>
      </c>
      <c r="O36" s="10">
        <v>0</v>
      </c>
      <c r="P36" s="3">
        <v>21</v>
      </c>
      <c r="Q36" s="4"/>
      <c r="R36" s="3" t="s">
        <v>23</v>
      </c>
      <c r="S36" s="3">
        <v>6.3</v>
      </c>
      <c r="T36" s="3">
        <v>10.2</v>
      </c>
      <c r="U36" s="3">
        <v>63.73</v>
      </c>
      <c r="V36" s="18">
        <v>1661.08</v>
      </c>
    </row>
    <row r="37" spans="2:22" ht="13.2">
      <c r="B37" t="s">
        <v>175</v>
      </c>
      <c r="C37" s="3" t="s">
        <v>92</v>
      </c>
      <c r="D37" s="23" t="s">
        <v>33</v>
      </c>
      <c r="E37" s="17">
        <v>4.19</v>
      </c>
      <c r="F37" s="1">
        <v>17</v>
      </c>
      <c r="G37" s="17">
        <v>7</v>
      </c>
      <c r="H37" s="17">
        <v>100</v>
      </c>
      <c r="I37" s="17">
        <v>4</v>
      </c>
      <c r="J37" s="17"/>
      <c r="K37" s="17">
        <v>980</v>
      </c>
      <c r="L37" s="17">
        <v>0</v>
      </c>
      <c r="M37" s="2">
        <v>179</v>
      </c>
      <c r="N37" s="8">
        <v>10</v>
      </c>
      <c r="O37" s="10">
        <v>0</v>
      </c>
      <c r="P37" s="3">
        <v>18</v>
      </c>
      <c r="Q37" s="4"/>
      <c r="R37" s="3" t="s">
        <v>23</v>
      </c>
      <c r="S37" s="3">
        <v>13.1</v>
      </c>
      <c r="T37" s="3">
        <v>25</v>
      </c>
      <c r="U37" s="3">
        <v>327.17</v>
      </c>
      <c r="V37" s="18">
        <v>4082.04</v>
      </c>
    </row>
    <row r="38" spans="2:22" ht="13.2">
      <c r="B38" t="s">
        <v>175</v>
      </c>
      <c r="C38" s="3" t="s">
        <v>92</v>
      </c>
      <c r="D38" s="23" t="s">
        <v>68</v>
      </c>
      <c r="E38" s="17">
        <v>1.89</v>
      </c>
      <c r="F38" s="1">
        <v>453</v>
      </c>
      <c r="G38" s="17"/>
      <c r="H38" s="17"/>
      <c r="I38" s="17"/>
      <c r="J38" s="17"/>
      <c r="K38" s="17">
        <v>499</v>
      </c>
      <c r="L38" s="17">
        <v>0</v>
      </c>
      <c r="M38" s="2">
        <v>239</v>
      </c>
      <c r="N38" s="8">
        <v>50</v>
      </c>
      <c r="O38" s="10">
        <v>0</v>
      </c>
      <c r="P38" s="3">
        <v>5</v>
      </c>
      <c r="Q38" s="4"/>
      <c r="R38" s="3" t="s">
        <v>23</v>
      </c>
      <c r="S38" s="3">
        <v>2.7</v>
      </c>
      <c r="T38" s="3">
        <v>18.7</v>
      </c>
      <c r="U38" s="3">
        <v>49.99</v>
      </c>
      <c r="V38" s="18">
        <v>3057.52</v>
      </c>
    </row>
    <row r="39" spans="2:22" ht="13.2">
      <c r="B39" t="s">
        <v>175</v>
      </c>
      <c r="C39" s="3" t="s">
        <v>92</v>
      </c>
      <c r="D39" s="23" t="s">
        <v>100</v>
      </c>
      <c r="E39" s="17">
        <v>7.69</v>
      </c>
      <c r="F39" s="1">
        <v>453</v>
      </c>
      <c r="G39" s="17"/>
      <c r="H39" s="17"/>
      <c r="I39" s="17"/>
      <c r="J39" s="17"/>
      <c r="K39" s="17">
        <v>120</v>
      </c>
      <c r="L39" s="17">
        <v>0</v>
      </c>
      <c r="M39" s="2">
        <v>85</v>
      </c>
      <c r="N39" s="8">
        <v>14</v>
      </c>
      <c r="O39" s="10">
        <v>0</v>
      </c>
      <c r="P39" s="3">
        <v>6</v>
      </c>
      <c r="Q39" s="4"/>
      <c r="R39" s="3" t="s">
        <v>23</v>
      </c>
      <c r="S39" s="3">
        <v>9.5</v>
      </c>
      <c r="T39" s="3">
        <v>52.8</v>
      </c>
      <c r="U39" s="3">
        <v>502.33</v>
      </c>
      <c r="V39" s="18">
        <v>8638.33</v>
      </c>
    </row>
    <row r="40" spans="2:22" ht="13.2">
      <c r="B40" t="s">
        <v>175</v>
      </c>
      <c r="C40" s="3" t="s">
        <v>92</v>
      </c>
      <c r="D40" s="23" t="s">
        <v>103</v>
      </c>
      <c r="E40" s="17">
        <v>5.49</v>
      </c>
      <c r="F40" s="1">
        <v>453</v>
      </c>
      <c r="G40" s="17"/>
      <c r="H40" s="17"/>
      <c r="I40" s="17"/>
      <c r="J40" s="17"/>
      <c r="K40" s="17">
        <v>1166.345</v>
      </c>
      <c r="L40" s="17">
        <v>0</v>
      </c>
      <c r="M40" s="2">
        <v>167</v>
      </c>
      <c r="N40" s="8">
        <v>34</v>
      </c>
      <c r="O40" s="10">
        <v>0</v>
      </c>
      <c r="P40" s="3">
        <v>5</v>
      </c>
      <c r="Q40" s="4"/>
      <c r="R40" s="3" t="s">
        <v>23</v>
      </c>
      <c r="S40" s="3">
        <v>3.9</v>
      </c>
      <c r="T40" s="3">
        <v>26.7</v>
      </c>
      <c r="U40" s="3">
        <v>104.27</v>
      </c>
      <c r="V40" s="18">
        <v>4368.69</v>
      </c>
    </row>
    <row r="41" spans="2:22" ht="13.2">
      <c r="B41" t="s">
        <v>175</v>
      </c>
      <c r="C41" s="3" t="s">
        <v>92</v>
      </c>
      <c r="D41" s="23" t="s">
        <v>108</v>
      </c>
      <c r="E41" s="20" t="s">
        <v>159</v>
      </c>
      <c r="F41" s="20">
        <v>453</v>
      </c>
      <c r="G41" s="20"/>
      <c r="H41" s="20">
        <v>170</v>
      </c>
      <c r="I41" s="20">
        <v>21</v>
      </c>
      <c r="J41" s="20"/>
      <c r="K41" s="20">
        <v>440</v>
      </c>
      <c r="L41" s="17">
        <v>1814</v>
      </c>
      <c r="M41" s="2">
        <v>407</v>
      </c>
      <c r="N41" s="8">
        <v>78</v>
      </c>
      <c r="O41" s="10">
        <v>1679.97037</v>
      </c>
      <c r="P41" s="3">
        <v>5</v>
      </c>
      <c r="Q41" s="4"/>
      <c r="R41" s="3" t="s">
        <v>23</v>
      </c>
      <c r="S41" s="3">
        <v>1.7</v>
      </c>
      <c r="T41" s="3">
        <v>11</v>
      </c>
      <c r="U41" s="3">
        <v>18.87</v>
      </c>
      <c r="V41" s="18">
        <v>1791.82</v>
      </c>
    </row>
    <row r="42" spans="2:10" ht="14.4">
      <c r="B42" t="s">
        <v>175</v>
      </c>
      <c r="C42" s="15" t="s">
        <v>92</v>
      </c>
      <c r="D42" s="24" t="s">
        <v>109</v>
      </c>
      <c r="E42" s="15">
        <v>0.95</v>
      </c>
      <c r="F42" s="15">
        <v>453</v>
      </c>
      <c r="J42" s="15" t="s">
        <v>27</v>
      </c>
    </row>
    <row r="43" spans="2:22" ht="13.2">
      <c r="B43" t="s">
        <v>175</v>
      </c>
      <c r="C43" s="3" t="s">
        <v>115</v>
      </c>
      <c r="D43" s="23" t="s">
        <v>35</v>
      </c>
      <c r="E43" s="17">
        <v>0.35</v>
      </c>
      <c r="F43" s="1">
        <v>453</v>
      </c>
      <c r="G43" s="17"/>
      <c r="H43" s="17"/>
      <c r="I43" s="17"/>
      <c r="J43" s="17"/>
      <c r="K43" s="17">
        <v>400</v>
      </c>
      <c r="L43" s="17">
        <v>0</v>
      </c>
      <c r="M43" s="2">
        <v>299</v>
      </c>
      <c r="N43" s="8">
        <v>3</v>
      </c>
      <c r="O43" s="10">
        <v>0</v>
      </c>
      <c r="P43" s="3">
        <v>100</v>
      </c>
      <c r="Q43" s="4"/>
      <c r="R43" s="3" t="s">
        <v>23</v>
      </c>
      <c r="S43" s="3">
        <v>44.9</v>
      </c>
      <c r="T43" s="3">
        <v>15</v>
      </c>
      <c r="U43" s="3">
        <v>670.99</v>
      </c>
      <c r="V43" s="18">
        <v>2445.5</v>
      </c>
    </row>
    <row r="44" spans="2:22" ht="13.2">
      <c r="B44" t="s">
        <v>175</v>
      </c>
      <c r="C44" s="3" t="s">
        <v>115</v>
      </c>
      <c r="D44" s="23" t="s">
        <v>40</v>
      </c>
      <c r="E44" s="20" t="s">
        <v>148</v>
      </c>
      <c r="F44" s="20">
        <v>453</v>
      </c>
      <c r="G44" s="20"/>
      <c r="H44" s="20"/>
      <c r="I44" s="20"/>
      <c r="J44" s="17"/>
      <c r="K44" s="17"/>
      <c r="L44" s="17"/>
      <c r="M44" s="2"/>
      <c r="N44" s="8"/>
      <c r="O44" s="10"/>
      <c r="P44" s="3"/>
      <c r="Q44" s="4"/>
      <c r="R44" s="3"/>
      <c r="S44" s="3"/>
      <c r="T44" s="3"/>
      <c r="U44" s="3"/>
      <c r="V44" s="18"/>
    </row>
    <row r="45" spans="2:10" ht="14.4">
      <c r="B45" t="s">
        <v>175</v>
      </c>
      <c r="C45" s="15" t="s">
        <v>115</v>
      </c>
      <c r="D45" s="25" t="s">
        <v>54</v>
      </c>
      <c r="E45" s="15">
        <v>1.29</v>
      </c>
      <c r="F45">
        <f>78</f>
        <v>78</v>
      </c>
      <c r="G45">
        <f>(453*2)</f>
        <v>906</v>
      </c>
      <c r="H45" s="15">
        <v>35</v>
      </c>
      <c r="I45" s="15">
        <v>1</v>
      </c>
      <c r="J45" s="15" t="s">
        <v>27</v>
      </c>
    </row>
    <row r="46" spans="2:10" ht="14.4">
      <c r="B46" t="s">
        <v>175</v>
      </c>
      <c r="C46" s="15" t="s">
        <v>115</v>
      </c>
      <c r="D46" s="24" t="s">
        <v>60</v>
      </c>
      <c r="E46" s="15">
        <v>0.69</v>
      </c>
      <c r="F46">
        <f>2.2*453</f>
        <v>996.6000000000001</v>
      </c>
      <c r="J46" s="15" t="s">
        <v>27</v>
      </c>
    </row>
    <row r="47" spans="2:10" ht="14.4">
      <c r="B47" t="s">
        <v>175</v>
      </c>
      <c r="C47" s="15" t="s">
        <v>115</v>
      </c>
      <c r="D47" s="25" t="s">
        <v>77</v>
      </c>
      <c r="E47" s="15">
        <v>0.39</v>
      </c>
      <c r="F47" s="15">
        <v>453</v>
      </c>
      <c r="J47" s="15" t="s">
        <v>27</v>
      </c>
    </row>
    <row r="48" spans="2:10" ht="14.4">
      <c r="B48" t="s">
        <v>175</v>
      </c>
      <c r="C48" s="15" t="s">
        <v>115</v>
      </c>
      <c r="D48" s="24" t="s">
        <v>94</v>
      </c>
      <c r="E48" s="15">
        <v>1.39</v>
      </c>
      <c r="F48" s="15" t="s">
        <v>161</v>
      </c>
      <c r="J48" s="15" t="s">
        <v>27</v>
      </c>
    </row>
    <row r="49" spans="2:10" ht="14.4">
      <c r="B49" t="s">
        <v>175</v>
      </c>
      <c r="C49" s="15" t="s">
        <v>115</v>
      </c>
      <c r="D49" s="24" t="s">
        <v>96</v>
      </c>
      <c r="E49" s="15">
        <v>1.19</v>
      </c>
      <c r="J49" s="15" t="s">
        <v>27</v>
      </c>
    </row>
    <row r="50" spans="2:6" ht="13.2">
      <c r="B50" t="s">
        <v>175</v>
      </c>
      <c r="C50" s="15" t="s">
        <v>115</v>
      </c>
      <c r="D50" s="26" t="s">
        <v>97</v>
      </c>
      <c r="E50" s="15">
        <v>3.49</v>
      </c>
      <c r="F50" s="15">
        <f>340</f>
        <v>340</v>
      </c>
    </row>
    <row r="51" spans="2:10" ht="14.4">
      <c r="B51" t="s">
        <v>175</v>
      </c>
      <c r="C51" s="15" t="s">
        <v>115</v>
      </c>
      <c r="D51" s="25" t="s">
        <v>99</v>
      </c>
      <c r="E51" s="15">
        <v>3.29</v>
      </c>
      <c r="G51" s="15" t="s">
        <v>162</v>
      </c>
      <c r="J51" s="15" t="s">
        <v>27</v>
      </c>
    </row>
    <row r="52" spans="2:10" ht="14.4">
      <c r="B52" t="s">
        <v>175</v>
      </c>
      <c r="C52" s="15" t="s">
        <v>115</v>
      </c>
      <c r="D52" s="25" t="s">
        <v>102</v>
      </c>
      <c r="E52" s="15">
        <v>0.97</v>
      </c>
      <c r="F52" s="15">
        <f>0.75*453</f>
        <v>339.75</v>
      </c>
      <c r="J52" s="15" t="s">
        <v>27</v>
      </c>
    </row>
    <row r="53" spans="2:10" ht="14.4">
      <c r="B53" t="s">
        <v>175</v>
      </c>
      <c r="C53" s="15" t="s">
        <v>115</v>
      </c>
      <c r="D53" s="24" t="s">
        <v>106</v>
      </c>
      <c r="E53" s="15">
        <v>1.69</v>
      </c>
      <c r="G53" s="15" t="s">
        <v>164</v>
      </c>
      <c r="J53" s="15" t="s">
        <v>27</v>
      </c>
    </row>
    <row r="54" spans="2:10" ht="14.4">
      <c r="B54" t="s">
        <v>175</v>
      </c>
      <c r="C54" s="15" t="s">
        <v>115</v>
      </c>
      <c r="D54" s="21" t="s">
        <v>122</v>
      </c>
      <c r="E54" s="15">
        <v>1.69</v>
      </c>
      <c r="F54">
        <f>453*10</f>
        <v>4530</v>
      </c>
      <c r="J54" s="15" t="s">
        <v>27</v>
      </c>
    </row>
    <row r="55" spans="2:7" ht="13.2">
      <c r="B55" t="s">
        <v>175</v>
      </c>
      <c r="C55" s="15" t="s">
        <v>115</v>
      </c>
      <c r="D55" s="15" t="s">
        <v>126</v>
      </c>
      <c r="E55" s="15">
        <v>1.99</v>
      </c>
      <c r="F55" s="15"/>
      <c r="G55" s="15" t="s">
        <v>166</v>
      </c>
    </row>
    <row r="56" spans="2:6" ht="13.2">
      <c r="B56" t="s">
        <v>175</v>
      </c>
      <c r="C56" s="15" t="s">
        <v>115</v>
      </c>
      <c r="D56" s="15" t="s">
        <v>127</v>
      </c>
      <c r="E56" s="15">
        <v>1.49</v>
      </c>
      <c r="F56" s="15">
        <f>453*0.5</f>
        <v>226.5</v>
      </c>
    </row>
    <row r="57" spans="2:6" ht="13.2">
      <c r="B57" t="s">
        <v>175</v>
      </c>
      <c r="C57" s="15" t="s">
        <v>115</v>
      </c>
      <c r="D57" s="15" t="s">
        <v>130</v>
      </c>
      <c r="E57" s="15">
        <v>0.99</v>
      </c>
      <c r="F57" s="15">
        <v>453</v>
      </c>
    </row>
    <row r="58" spans="2:22" ht="13.2">
      <c r="B58" t="s">
        <v>175</v>
      </c>
      <c r="C58" s="3" t="s">
        <v>115</v>
      </c>
      <c r="D58" s="3" t="s">
        <v>131</v>
      </c>
      <c r="E58" s="17" t="s">
        <v>167</v>
      </c>
      <c r="F58" s="1">
        <v>453</v>
      </c>
      <c r="G58" s="17"/>
      <c r="H58" s="17"/>
      <c r="I58" s="17"/>
      <c r="J58" s="17"/>
      <c r="K58" s="17">
        <v>181.2</v>
      </c>
      <c r="L58" s="17">
        <v>0</v>
      </c>
      <c r="M58" s="2">
        <v>206</v>
      </c>
      <c r="N58" s="8">
        <v>6</v>
      </c>
      <c r="O58" s="10">
        <v>0</v>
      </c>
      <c r="P58" s="3">
        <v>32</v>
      </c>
      <c r="Q58" s="4"/>
      <c r="R58" s="3" t="s">
        <v>23</v>
      </c>
      <c r="S58" s="3">
        <v>20.8</v>
      </c>
      <c r="T58" s="3">
        <v>21.7</v>
      </c>
      <c r="U58" s="3">
        <v>451.26</v>
      </c>
      <c r="V58" s="18">
        <v>3545.25</v>
      </c>
    </row>
  </sheetData>
  <autoFilter ref="C1:V58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8"/>
  <sheetViews>
    <sheetView workbookViewId="0" topLeftCell="K146">
      <selection activeCell="A1" sqref="A1:Q163"/>
    </sheetView>
  </sheetViews>
  <sheetFormatPr defaultColWidth="14.421875" defaultRowHeight="15.75" customHeight="1"/>
  <sheetData>
    <row r="1" spans="2:23" ht="15.75" customHeight="1">
      <c r="B1" t="s">
        <v>16</v>
      </c>
      <c r="C1" s="1" t="s">
        <v>0</v>
      </c>
      <c r="D1" s="1" t="s">
        <v>1</v>
      </c>
      <c r="E1" s="1" t="s">
        <v>2</v>
      </c>
      <c r="F1" s="1"/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2" t="s">
        <v>10</v>
      </c>
      <c r="O1" s="8" t="s">
        <v>11</v>
      </c>
      <c r="P1" s="10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</row>
    <row r="2" spans="2:23" ht="15.75" customHeight="1">
      <c r="B2" t="s">
        <v>30</v>
      </c>
      <c r="C2" s="3" t="s">
        <v>21</v>
      </c>
      <c r="D2" s="6" t="s">
        <v>22</v>
      </c>
      <c r="E2" s="13">
        <v>10.99</v>
      </c>
      <c r="F2" s="13"/>
      <c r="G2" s="13">
        <v>14</v>
      </c>
      <c r="H2" s="13">
        <v>32</v>
      </c>
      <c r="I2" s="13">
        <v>100</v>
      </c>
      <c r="J2" s="13">
        <v>0</v>
      </c>
      <c r="K2" s="7"/>
      <c r="L2" s="7">
        <v>3200</v>
      </c>
      <c r="M2" s="7">
        <v>448</v>
      </c>
      <c r="N2" s="2">
        <v>748</v>
      </c>
      <c r="O2" s="8">
        <v>0</v>
      </c>
      <c r="P2" s="11">
        <v>104.6728972</v>
      </c>
      <c r="Q2" s="6" t="s">
        <v>24</v>
      </c>
      <c r="R2" s="12"/>
      <c r="S2" s="6" t="s">
        <v>23</v>
      </c>
      <c r="T2" s="6" t="e">
        <v>#DIV/0!</v>
      </c>
      <c r="U2" s="6">
        <v>6</v>
      </c>
      <c r="V2" s="6" t="e">
        <v>#DIV/0!</v>
      </c>
      <c r="W2" s="14">
        <v>976.38</v>
      </c>
    </row>
    <row r="3" spans="2:11" ht="14.4">
      <c r="B3" t="s">
        <v>30</v>
      </c>
      <c r="C3" s="15" t="s">
        <v>21</v>
      </c>
      <c r="D3" s="16" t="s">
        <v>26</v>
      </c>
      <c r="E3" s="15">
        <v>6.99</v>
      </c>
      <c r="F3" s="15"/>
      <c r="G3" s="15">
        <v>21</v>
      </c>
      <c r="H3" s="15">
        <v>21</v>
      </c>
      <c r="I3" s="15">
        <v>60</v>
      </c>
      <c r="J3" s="15">
        <v>6</v>
      </c>
      <c r="K3" s="15" t="s">
        <v>27</v>
      </c>
    </row>
    <row r="4" spans="2:23" ht="15.75" customHeight="1">
      <c r="B4" t="s">
        <v>30</v>
      </c>
      <c r="C4" s="3" t="s">
        <v>21</v>
      </c>
      <c r="D4" s="3" t="s">
        <v>28</v>
      </c>
      <c r="E4" s="17">
        <v>7.79</v>
      </c>
      <c r="F4" s="17"/>
      <c r="G4" s="1">
        <v>50</v>
      </c>
      <c r="H4" s="17">
        <v>60</v>
      </c>
      <c r="I4" s="17">
        <v>70</v>
      </c>
      <c r="J4" s="17">
        <v>6</v>
      </c>
      <c r="K4" s="17"/>
      <c r="L4" s="17">
        <v>1404</v>
      </c>
      <c r="M4" s="17">
        <v>0</v>
      </c>
      <c r="N4" s="2">
        <v>566</v>
      </c>
      <c r="O4" s="8">
        <v>44</v>
      </c>
      <c r="P4" s="10">
        <v>0</v>
      </c>
      <c r="Q4" s="3">
        <v>13</v>
      </c>
      <c r="R4" s="4"/>
      <c r="S4" s="3" t="s">
        <v>23</v>
      </c>
      <c r="T4" s="3">
        <v>3.1</v>
      </c>
      <c r="U4" s="3">
        <v>7.9</v>
      </c>
      <c r="V4" s="3">
        <v>24.25</v>
      </c>
      <c r="W4" s="18">
        <v>1289.46</v>
      </c>
    </row>
    <row r="5" spans="2:23" ht="15.75" customHeight="1">
      <c r="B5" t="s">
        <v>30</v>
      </c>
      <c r="C5" s="3" t="s">
        <v>21</v>
      </c>
      <c r="D5" s="3" t="s">
        <v>31</v>
      </c>
      <c r="E5" s="17">
        <v>16.99</v>
      </c>
      <c r="F5" s="17"/>
      <c r="G5" s="1" t="s">
        <v>32</v>
      </c>
      <c r="H5" s="17">
        <v>133</v>
      </c>
      <c r="I5" s="17">
        <v>125</v>
      </c>
      <c r="J5" s="17">
        <v>0</v>
      </c>
      <c r="K5" s="17"/>
      <c r="L5" s="17">
        <v>24000</v>
      </c>
      <c r="M5" s="17">
        <v>0</v>
      </c>
      <c r="N5" s="19">
        <v>1245</v>
      </c>
      <c r="O5" s="8">
        <v>0</v>
      </c>
      <c r="P5" s="10">
        <v>0</v>
      </c>
      <c r="Q5" s="3" t="s">
        <v>24</v>
      </c>
      <c r="R5" s="4"/>
      <c r="S5" s="3" t="s">
        <v>23</v>
      </c>
      <c r="T5" s="3" t="e">
        <v>#DIV/0!</v>
      </c>
      <c r="U5" s="3">
        <v>3.6</v>
      </c>
      <c r="V5" s="3" t="e">
        <v>#DIV/0!</v>
      </c>
      <c r="W5" s="18">
        <v>586.43</v>
      </c>
    </row>
    <row r="6" spans="2:23" ht="15.75" customHeight="1">
      <c r="B6" t="s">
        <v>30</v>
      </c>
      <c r="C6" s="3" t="s">
        <v>21</v>
      </c>
      <c r="D6" s="3" t="s">
        <v>36</v>
      </c>
      <c r="E6" s="17" t="s">
        <v>136</v>
      </c>
      <c r="F6" s="17"/>
      <c r="G6" s="1">
        <v>54</v>
      </c>
      <c r="H6" s="17">
        <v>3.5</v>
      </c>
      <c r="I6" s="17">
        <v>180</v>
      </c>
      <c r="J6" s="17">
        <v>7</v>
      </c>
      <c r="K6" s="17"/>
      <c r="L6" s="17">
        <v>2340</v>
      </c>
      <c r="M6" s="17">
        <v>0</v>
      </c>
      <c r="N6" s="2">
        <v>588</v>
      </c>
      <c r="O6" s="8">
        <v>23</v>
      </c>
      <c r="P6" s="10">
        <v>0</v>
      </c>
      <c r="Q6" s="3">
        <v>26</v>
      </c>
      <c r="R6" s="4"/>
      <c r="S6" s="3" t="s">
        <v>23</v>
      </c>
      <c r="T6" s="3">
        <v>5.9</v>
      </c>
      <c r="U6" s="3">
        <v>7.6</v>
      </c>
      <c r="V6" s="3">
        <v>44.48</v>
      </c>
      <c r="W6" s="18">
        <v>1241.62</v>
      </c>
    </row>
    <row r="7" spans="2:23" ht="15.75" customHeight="1">
      <c r="B7" t="s">
        <v>30</v>
      </c>
      <c r="C7" s="3" t="s">
        <v>21</v>
      </c>
      <c r="D7" s="3" t="s">
        <v>39</v>
      </c>
      <c r="E7" s="17">
        <v>0.7</v>
      </c>
      <c r="F7" s="17"/>
      <c r="G7" s="1">
        <v>150</v>
      </c>
      <c r="H7" s="17">
        <v>1</v>
      </c>
      <c r="I7" s="17">
        <v>100</v>
      </c>
      <c r="J7" s="17">
        <v>15</v>
      </c>
      <c r="K7" s="17"/>
      <c r="L7" s="17">
        <v>560</v>
      </c>
      <c r="M7" s="17">
        <v>0</v>
      </c>
      <c r="N7" s="2">
        <v>161</v>
      </c>
      <c r="O7" s="8">
        <v>16</v>
      </c>
      <c r="P7" s="10">
        <v>0</v>
      </c>
      <c r="Q7" s="3">
        <v>10</v>
      </c>
      <c r="R7" s="4"/>
      <c r="S7" s="3" t="s">
        <v>23</v>
      </c>
      <c r="T7" s="3">
        <v>8.3</v>
      </c>
      <c r="U7" s="3">
        <v>27.7</v>
      </c>
      <c r="V7" s="3">
        <v>230.89</v>
      </c>
      <c r="W7" s="18">
        <v>4536.43</v>
      </c>
    </row>
    <row r="8" spans="2:23" ht="15.75" customHeight="1">
      <c r="B8" t="s">
        <v>30</v>
      </c>
      <c r="C8" s="3" t="s">
        <v>21</v>
      </c>
      <c r="D8" s="3" t="s">
        <v>45</v>
      </c>
      <c r="E8" s="17">
        <v>6.99</v>
      </c>
      <c r="F8" s="17"/>
      <c r="G8" s="1">
        <v>240</v>
      </c>
      <c r="H8" s="17">
        <f>16*3</f>
        <v>48</v>
      </c>
      <c r="I8" s="17">
        <v>150</v>
      </c>
      <c r="J8" s="17">
        <v>8</v>
      </c>
      <c r="K8" s="17"/>
      <c r="L8" s="17">
        <v>2336</v>
      </c>
      <c r="M8" s="17">
        <v>0</v>
      </c>
      <c r="N8" s="2">
        <v>902</v>
      </c>
      <c r="O8" s="8">
        <v>49</v>
      </c>
      <c r="P8" s="10">
        <v>0</v>
      </c>
      <c r="Q8" s="3">
        <v>18</v>
      </c>
      <c r="R8" s="4"/>
      <c r="S8" s="3" t="s">
        <v>23</v>
      </c>
      <c r="T8" s="3">
        <v>2.7</v>
      </c>
      <c r="U8" s="3">
        <v>4.9</v>
      </c>
      <c r="V8" s="3">
        <v>13.41</v>
      </c>
      <c r="W8" s="18">
        <v>809.38</v>
      </c>
    </row>
    <row r="9" spans="2:23" ht="15.75" customHeight="1">
      <c r="B9" t="s">
        <v>30</v>
      </c>
      <c r="C9" s="3" t="s">
        <v>46</v>
      </c>
      <c r="D9" s="3" t="s">
        <v>29</v>
      </c>
      <c r="E9" s="17">
        <v>9.99</v>
      </c>
      <c r="F9" s="17"/>
      <c r="G9" s="1">
        <v>56</v>
      </c>
      <c r="H9" s="17">
        <v>24</v>
      </c>
      <c r="I9" s="17">
        <v>50</v>
      </c>
      <c r="J9" s="17">
        <v>11</v>
      </c>
      <c r="K9" s="17"/>
      <c r="L9" s="17">
        <v>1680</v>
      </c>
      <c r="M9" s="17">
        <v>0</v>
      </c>
      <c r="N9" s="2">
        <v>113</v>
      </c>
      <c r="O9" s="8">
        <v>26</v>
      </c>
      <c r="P9" s="10">
        <v>0</v>
      </c>
      <c r="Q9" s="3">
        <v>4</v>
      </c>
      <c r="R9" s="4"/>
      <c r="S9" s="3" t="s">
        <v>30</v>
      </c>
      <c r="T9" s="3">
        <v>5.2</v>
      </c>
      <c r="U9" s="3">
        <v>39.6</v>
      </c>
      <c r="V9" s="3">
        <v>205.48</v>
      </c>
      <c r="W9" s="18">
        <v>6470.06</v>
      </c>
    </row>
    <row r="10" spans="2:11" ht="14.4">
      <c r="B10" t="s">
        <v>30</v>
      </c>
      <c r="C10" s="15" t="s">
        <v>46</v>
      </c>
      <c r="D10" s="16" t="s">
        <v>37</v>
      </c>
      <c r="E10" s="15">
        <v>3.49</v>
      </c>
      <c r="F10" s="15"/>
      <c r="G10" s="15">
        <v>4</v>
      </c>
      <c r="H10" s="15">
        <v>795</v>
      </c>
      <c r="I10" s="15">
        <v>15</v>
      </c>
      <c r="J10" s="15">
        <v>4</v>
      </c>
      <c r="K10" s="15" t="s">
        <v>27</v>
      </c>
    </row>
    <row r="11" spans="2:11" ht="14.4">
      <c r="B11" t="s">
        <v>30</v>
      </c>
      <c r="C11" s="15" t="s">
        <v>46</v>
      </c>
      <c r="D11" s="21" t="s">
        <v>48</v>
      </c>
      <c r="E11" s="15">
        <v>11.69</v>
      </c>
      <c r="F11" s="15"/>
      <c r="G11" s="15" t="s">
        <v>49</v>
      </c>
      <c r="H11" s="15">
        <v>4</v>
      </c>
      <c r="I11" s="15">
        <v>10</v>
      </c>
      <c r="J11" s="15">
        <v>2</v>
      </c>
      <c r="K11" s="15" t="s">
        <v>27</v>
      </c>
    </row>
    <row r="12" spans="2:23" ht="15.75" customHeight="1">
      <c r="B12" t="s">
        <v>30</v>
      </c>
      <c r="C12" s="3" t="s">
        <v>46</v>
      </c>
      <c r="D12" s="3" t="s">
        <v>51</v>
      </c>
      <c r="E12" s="17" t="s">
        <v>136</v>
      </c>
      <c r="F12" s="17"/>
      <c r="G12" s="1">
        <v>33</v>
      </c>
      <c r="H12" s="17">
        <v>14</v>
      </c>
      <c r="I12" s="17">
        <v>140</v>
      </c>
      <c r="J12" s="17">
        <v>0</v>
      </c>
      <c r="K12" s="17"/>
      <c r="L12" s="17">
        <v>1820</v>
      </c>
      <c r="M12" s="17">
        <v>0</v>
      </c>
      <c r="N12" s="19">
        <v>1230</v>
      </c>
      <c r="O12" s="8">
        <v>0</v>
      </c>
      <c r="P12" s="10">
        <v>0</v>
      </c>
      <c r="Q12" s="3" t="s">
        <v>24</v>
      </c>
      <c r="R12" s="4"/>
      <c r="S12" s="3" t="s">
        <v>23</v>
      </c>
      <c r="T12" s="3" t="e">
        <v>#DIV/0!</v>
      </c>
      <c r="U12" s="3">
        <v>3.6</v>
      </c>
      <c r="V12" s="3" t="e">
        <v>#DIV/0!</v>
      </c>
      <c r="W12" s="18">
        <v>593.63</v>
      </c>
    </row>
    <row r="13" spans="2:23" ht="15.75" customHeight="1">
      <c r="B13" t="s">
        <v>30</v>
      </c>
      <c r="C13" s="3" t="s">
        <v>46</v>
      </c>
      <c r="D13" s="3" t="s">
        <v>55</v>
      </c>
      <c r="E13" s="17" t="s">
        <v>136</v>
      </c>
      <c r="F13" s="17"/>
      <c r="G13" s="1">
        <v>42</v>
      </c>
      <c r="H13" s="17">
        <v>5</v>
      </c>
      <c r="I13" s="17">
        <v>200</v>
      </c>
      <c r="J13" s="17">
        <v>4</v>
      </c>
      <c r="K13" s="17"/>
      <c r="L13" s="17">
        <v>5880</v>
      </c>
      <c r="M13" s="17">
        <v>0</v>
      </c>
      <c r="N13" s="2">
        <v>319</v>
      </c>
      <c r="O13" s="8">
        <v>14</v>
      </c>
      <c r="P13" s="10">
        <v>0</v>
      </c>
      <c r="Q13" s="3">
        <v>23</v>
      </c>
      <c r="R13" s="4"/>
      <c r="S13" s="3" t="s">
        <v>30</v>
      </c>
      <c r="T13" s="3">
        <v>9.8</v>
      </c>
      <c r="U13" s="3">
        <v>14</v>
      </c>
      <c r="V13" s="3">
        <v>137.35</v>
      </c>
      <c r="W13" s="18">
        <v>2290.56</v>
      </c>
    </row>
    <row r="14" spans="2:23" ht="15.75" customHeight="1">
      <c r="B14" t="s">
        <v>30</v>
      </c>
      <c r="C14" s="3" t="s">
        <v>46</v>
      </c>
      <c r="D14" s="3" t="s">
        <v>56</v>
      </c>
      <c r="E14" s="20">
        <v>6.25</v>
      </c>
      <c r="F14" s="20"/>
      <c r="G14" s="3">
        <v>30</v>
      </c>
      <c r="H14" s="20">
        <v>378</v>
      </c>
      <c r="I14" s="20">
        <v>110</v>
      </c>
      <c r="J14" s="20">
        <v>3</v>
      </c>
      <c r="K14" s="17"/>
      <c r="L14" s="17">
        <v>7500</v>
      </c>
      <c r="M14" s="17">
        <v>0</v>
      </c>
      <c r="N14" s="19">
        <v>4464</v>
      </c>
      <c r="O14" s="8">
        <v>134</v>
      </c>
      <c r="P14" s="10">
        <v>0</v>
      </c>
      <c r="Q14" s="3">
        <v>33</v>
      </c>
      <c r="R14" s="4"/>
      <c r="S14" s="3" t="s">
        <v>23</v>
      </c>
      <c r="T14" s="3">
        <v>1</v>
      </c>
      <c r="U14" s="3">
        <v>1</v>
      </c>
      <c r="V14" s="3">
        <v>1</v>
      </c>
      <c r="W14" s="18">
        <v>163.52</v>
      </c>
    </row>
    <row r="15" spans="2:23" ht="15.75" customHeight="1">
      <c r="B15" t="s">
        <v>30</v>
      </c>
      <c r="C15" s="3" t="s">
        <v>46</v>
      </c>
      <c r="D15" s="3" t="s">
        <v>58</v>
      </c>
      <c r="E15" s="17"/>
      <c r="F15" s="17"/>
      <c r="G15" s="1">
        <v>28</v>
      </c>
      <c r="H15" s="17">
        <v>6</v>
      </c>
      <c r="I15" s="17">
        <v>120</v>
      </c>
      <c r="J15" s="17">
        <v>2</v>
      </c>
      <c r="K15" s="17"/>
      <c r="L15" s="17">
        <v>2100</v>
      </c>
      <c r="M15" s="17">
        <v>0</v>
      </c>
      <c r="N15" s="2">
        <v>882</v>
      </c>
      <c r="O15" s="8">
        <v>21</v>
      </c>
      <c r="P15" s="10">
        <v>0</v>
      </c>
      <c r="Q15" s="3">
        <v>42</v>
      </c>
      <c r="R15" s="4"/>
      <c r="S15" s="3" t="s">
        <v>23</v>
      </c>
      <c r="T15" s="3">
        <v>6.4</v>
      </c>
      <c r="U15" s="3">
        <v>5.1</v>
      </c>
      <c r="V15" s="3">
        <v>32.25</v>
      </c>
      <c r="W15" s="18">
        <v>827.33</v>
      </c>
    </row>
    <row r="16" spans="2:23" ht="15.75" customHeight="1">
      <c r="B16" t="s">
        <v>30</v>
      </c>
      <c r="C16" s="3" t="s">
        <v>46</v>
      </c>
      <c r="D16" s="3" t="s">
        <v>59</v>
      </c>
      <c r="E16" s="17">
        <v>13.75</v>
      </c>
      <c r="F16" s="17"/>
      <c r="G16" s="1">
        <v>70</v>
      </c>
      <c r="H16" s="17">
        <f>3*18</f>
        <v>54</v>
      </c>
      <c r="I16" s="17">
        <v>250</v>
      </c>
      <c r="J16" s="17">
        <v>9</v>
      </c>
      <c r="K16" s="17"/>
      <c r="L16" s="17">
        <v>780</v>
      </c>
      <c r="M16" s="17">
        <v>0</v>
      </c>
      <c r="N16" s="2">
        <v>780</v>
      </c>
      <c r="O16" s="8">
        <v>30</v>
      </c>
      <c r="P16" s="10">
        <v>0</v>
      </c>
      <c r="Q16" s="3">
        <v>26</v>
      </c>
      <c r="R16" s="4"/>
      <c r="S16" s="3" t="s">
        <v>23</v>
      </c>
      <c r="T16" s="3">
        <v>4.5</v>
      </c>
      <c r="U16" s="3">
        <v>5.7</v>
      </c>
      <c r="V16" s="3">
        <v>25.55</v>
      </c>
      <c r="W16" s="18">
        <v>935.9</v>
      </c>
    </row>
    <row r="17" spans="2:23" ht="15.75" customHeight="1">
      <c r="B17" t="s">
        <v>30</v>
      </c>
      <c r="C17" s="3" t="s">
        <v>46</v>
      </c>
      <c r="D17" s="3" t="s">
        <v>61</v>
      </c>
      <c r="E17" s="17" t="s">
        <v>136</v>
      </c>
      <c r="F17" s="17"/>
      <c r="G17" s="1">
        <v>32</v>
      </c>
      <c r="H17" s="17">
        <v>14</v>
      </c>
      <c r="I17" s="17">
        <v>70</v>
      </c>
      <c r="J17" s="17">
        <v>8</v>
      </c>
      <c r="K17" s="17"/>
      <c r="L17" s="17">
        <v>1040</v>
      </c>
      <c r="M17" s="17">
        <v>0</v>
      </c>
      <c r="N17" s="2">
        <v>929</v>
      </c>
      <c r="O17" s="8">
        <v>116</v>
      </c>
      <c r="P17" s="10">
        <v>0</v>
      </c>
      <c r="Q17" s="3">
        <v>8</v>
      </c>
      <c r="R17" s="3" t="s">
        <v>62</v>
      </c>
      <c r="S17" s="3" t="s">
        <v>23</v>
      </c>
      <c r="T17" s="3">
        <v>1.2</v>
      </c>
      <c r="U17" s="3">
        <v>4.8</v>
      </c>
      <c r="V17" s="3">
        <v>5.55</v>
      </c>
      <c r="W17" s="18">
        <v>786.15</v>
      </c>
    </row>
    <row r="18" spans="2:23" ht="15.75" customHeight="1">
      <c r="B18" t="s">
        <v>30</v>
      </c>
      <c r="C18" s="3" t="s">
        <v>46</v>
      </c>
      <c r="D18" s="3" t="s">
        <v>63</v>
      </c>
      <c r="E18" s="17" t="s">
        <v>136</v>
      </c>
      <c r="F18" s="17"/>
      <c r="G18" s="1">
        <v>56</v>
      </c>
      <c r="H18" s="17">
        <v>5</v>
      </c>
      <c r="I18" s="17">
        <v>80</v>
      </c>
      <c r="J18" s="17">
        <v>8</v>
      </c>
      <c r="K18" s="17"/>
      <c r="L18" s="17">
        <v>480</v>
      </c>
      <c r="M18" s="17">
        <v>0</v>
      </c>
      <c r="N18" s="2">
        <v>348</v>
      </c>
      <c r="O18" s="8">
        <v>48</v>
      </c>
      <c r="P18" s="10">
        <v>0</v>
      </c>
      <c r="Q18" s="3">
        <v>7</v>
      </c>
      <c r="R18" s="4"/>
      <c r="S18" s="3" t="s">
        <v>23</v>
      </c>
      <c r="T18" s="3">
        <v>2.8</v>
      </c>
      <c r="U18" s="3">
        <v>12.8</v>
      </c>
      <c r="V18" s="3">
        <v>35.94</v>
      </c>
      <c r="W18" s="18">
        <v>2098.75</v>
      </c>
    </row>
    <row r="19" spans="2:23" ht="15.75" customHeight="1">
      <c r="B19" t="s">
        <v>30</v>
      </c>
      <c r="C19" s="3" t="s">
        <v>46</v>
      </c>
      <c r="D19" s="3" t="s">
        <v>66</v>
      </c>
      <c r="E19" s="17" t="s">
        <v>154</v>
      </c>
      <c r="F19" s="17"/>
      <c r="G19" s="1">
        <v>2</v>
      </c>
      <c r="H19" s="17">
        <v>6</v>
      </c>
      <c r="I19" s="17">
        <v>190</v>
      </c>
      <c r="J19" s="17">
        <v>0</v>
      </c>
      <c r="K19" s="17"/>
      <c r="L19" s="17">
        <v>800</v>
      </c>
      <c r="M19" s="17">
        <v>0</v>
      </c>
      <c r="N19" s="2">
        <v>952</v>
      </c>
      <c r="O19" s="8">
        <v>0</v>
      </c>
      <c r="P19" s="10">
        <v>0</v>
      </c>
      <c r="Q19" s="3" t="s">
        <v>24</v>
      </c>
      <c r="R19" s="4"/>
      <c r="S19" s="3" t="s">
        <v>23</v>
      </c>
      <c r="T19" s="3" t="e">
        <v>#DIV/0!</v>
      </c>
      <c r="U19" s="3">
        <v>4.7</v>
      </c>
      <c r="V19" s="3" t="e">
        <v>#DIV/0!</v>
      </c>
      <c r="W19" s="18">
        <v>766.5</v>
      </c>
    </row>
    <row r="20" spans="2:11" ht="14.4">
      <c r="B20" t="s">
        <v>30</v>
      </c>
      <c r="C20" s="15" t="s">
        <v>46</v>
      </c>
      <c r="D20" s="16" t="s">
        <v>69</v>
      </c>
      <c r="E20" s="15">
        <v>5.29</v>
      </c>
      <c r="F20" s="15"/>
      <c r="G20" s="15">
        <v>5</v>
      </c>
      <c r="H20" s="15">
        <v>136</v>
      </c>
      <c r="I20" s="15">
        <v>20</v>
      </c>
      <c r="J20" s="15">
        <v>2</v>
      </c>
      <c r="K20" s="15" t="s">
        <v>27</v>
      </c>
    </row>
    <row r="21" spans="2:23" ht="15.75" customHeight="1">
      <c r="B21" t="s">
        <v>30</v>
      </c>
      <c r="C21" s="3" t="s">
        <v>46</v>
      </c>
      <c r="D21" s="3" t="s">
        <v>70</v>
      </c>
      <c r="E21" s="17">
        <v>9.99</v>
      </c>
      <c r="F21" s="17"/>
      <c r="G21" s="1">
        <v>32</v>
      </c>
      <c r="H21" s="17">
        <v>86</v>
      </c>
      <c r="I21" s="17">
        <v>190</v>
      </c>
      <c r="J21" s="17">
        <v>7</v>
      </c>
      <c r="K21" s="17"/>
      <c r="L21" s="17">
        <v>16340</v>
      </c>
      <c r="M21" s="17">
        <v>0</v>
      </c>
      <c r="N21" s="19">
        <v>1487</v>
      </c>
      <c r="O21" s="8">
        <v>55</v>
      </c>
      <c r="P21" s="10">
        <v>0</v>
      </c>
      <c r="Q21" s="3">
        <v>27</v>
      </c>
      <c r="R21" s="4"/>
      <c r="S21" s="3" t="s">
        <v>30</v>
      </c>
      <c r="T21" s="3">
        <v>2.4</v>
      </c>
      <c r="U21" s="3">
        <v>3</v>
      </c>
      <c r="V21" s="3">
        <v>7.34</v>
      </c>
      <c r="W21" s="18">
        <v>490.99</v>
      </c>
    </row>
    <row r="22" spans="2:10" ht="15.75" customHeight="1">
      <c r="B22" t="s">
        <v>30</v>
      </c>
      <c r="C22" s="15" t="s">
        <v>46</v>
      </c>
      <c r="D22" s="15" t="s">
        <v>71</v>
      </c>
      <c r="E22" s="15" t="s">
        <v>52</v>
      </c>
      <c r="F22" s="15"/>
      <c r="G22" s="15">
        <v>28</v>
      </c>
      <c r="H22" s="15">
        <v>16</v>
      </c>
      <c r="I22" s="15">
        <v>160</v>
      </c>
      <c r="J22" s="15">
        <v>6</v>
      </c>
    </row>
    <row r="23" spans="2:23" ht="15.75" customHeight="1">
      <c r="B23" t="s">
        <v>30</v>
      </c>
      <c r="C23" s="3" t="s">
        <v>46</v>
      </c>
      <c r="D23" s="3" t="s">
        <v>72</v>
      </c>
      <c r="E23" s="17" t="s">
        <v>156</v>
      </c>
      <c r="F23" s="17"/>
      <c r="G23" s="1">
        <v>35</v>
      </c>
      <c r="H23" s="17">
        <v>26</v>
      </c>
      <c r="I23" s="17">
        <v>90</v>
      </c>
      <c r="J23" s="17">
        <v>7</v>
      </c>
      <c r="K23" s="17"/>
      <c r="L23" s="17">
        <v>9360</v>
      </c>
      <c r="M23" s="17">
        <v>0</v>
      </c>
      <c r="N23" s="19">
        <v>1026</v>
      </c>
      <c r="O23" s="8">
        <v>80</v>
      </c>
      <c r="P23" s="10">
        <v>0</v>
      </c>
      <c r="Q23" s="3">
        <v>13</v>
      </c>
      <c r="R23" s="4"/>
      <c r="S23" s="3" t="s">
        <v>23</v>
      </c>
      <c r="T23" s="3">
        <v>1.7</v>
      </c>
      <c r="U23" s="3">
        <v>4.3</v>
      </c>
      <c r="V23" s="3">
        <v>7.3</v>
      </c>
      <c r="W23" s="18">
        <v>711.28</v>
      </c>
    </row>
    <row r="24" spans="2:23" ht="15.75" customHeight="1">
      <c r="B24" t="s">
        <v>30</v>
      </c>
      <c r="C24" s="3" t="s">
        <v>46</v>
      </c>
      <c r="D24" s="3" t="s">
        <v>73</v>
      </c>
      <c r="E24" s="17">
        <v>7.99</v>
      </c>
      <c r="F24" s="17"/>
      <c r="G24" s="1">
        <v>40</v>
      </c>
      <c r="H24" s="17">
        <v>113</v>
      </c>
      <c r="I24" s="17">
        <v>150</v>
      </c>
      <c r="J24" s="17">
        <v>5</v>
      </c>
      <c r="K24" s="17"/>
      <c r="L24" s="17">
        <v>16950</v>
      </c>
      <c r="M24" s="17">
        <v>0</v>
      </c>
      <c r="N24" s="19">
        <v>2148</v>
      </c>
      <c r="O24" s="8">
        <v>72</v>
      </c>
      <c r="P24" s="10">
        <v>0</v>
      </c>
      <c r="Q24" s="3">
        <v>30</v>
      </c>
      <c r="R24" s="4"/>
      <c r="S24" s="3" t="s">
        <v>30</v>
      </c>
      <c r="T24" s="3">
        <v>1.9</v>
      </c>
      <c r="U24" s="3">
        <v>2.1</v>
      </c>
      <c r="V24" s="3">
        <v>3.89</v>
      </c>
      <c r="W24" s="18">
        <v>339.81</v>
      </c>
    </row>
    <row r="25" spans="2:23" ht="15.75" customHeight="1">
      <c r="B25" t="s">
        <v>30</v>
      </c>
      <c r="C25" s="3" t="s">
        <v>46</v>
      </c>
      <c r="D25" s="3" t="s">
        <v>74</v>
      </c>
      <c r="E25" s="17" t="s">
        <v>136</v>
      </c>
      <c r="F25" s="17"/>
      <c r="G25" s="1">
        <v>43</v>
      </c>
      <c r="H25" s="17">
        <v>24</v>
      </c>
      <c r="I25" s="17">
        <v>190</v>
      </c>
      <c r="J25" s="17">
        <v>4</v>
      </c>
      <c r="K25" s="17"/>
      <c r="L25" s="17">
        <v>4560</v>
      </c>
      <c r="M25" s="17">
        <v>0</v>
      </c>
      <c r="N25" s="19">
        <v>1949</v>
      </c>
      <c r="O25" s="8">
        <v>41</v>
      </c>
      <c r="P25" s="10">
        <v>0</v>
      </c>
      <c r="Q25" s="3">
        <v>48</v>
      </c>
      <c r="R25" s="4"/>
      <c r="S25" s="3" t="s">
        <v>23</v>
      </c>
      <c r="T25" s="3">
        <v>3.3</v>
      </c>
      <c r="U25" s="3">
        <v>2.3</v>
      </c>
      <c r="V25" s="3">
        <v>7.48</v>
      </c>
      <c r="W25" s="18">
        <v>374.61</v>
      </c>
    </row>
    <row r="26" spans="2:23" ht="15.75" customHeight="1">
      <c r="B26" t="s">
        <v>30</v>
      </c>
      <c r="C26" s="3" t="s">
        <v>46</v>
      </c>
      <c r="D26" s="3" t="s">
        <v>75</v>
      </c>
      <c r="E26" s="17">
        <v>15.39</v>
      </c>
      <c r="F26" s="17"/>
      <c r="G26" s="1">
        <v>45</v>
      </c>
      <c r="H26" s="17">
        <v>500</v>
      </c>
      <c r="I26" s="17">
        <v>150</v>
      </c>
      <c r="J26" s="17">
        <v>3</v>
      </c>
      <c r="K26" s="17"/>
      <c r="L26" s="17">
        <v>15150</v>
      </c>
      <c r="M26" s="17">
        <v>0</v>
      </c>
      <c r="N26" s="19">
        <v>2320</v>
      </c>
      <c r="O26" s="8">
        <v>46</v>
      </c>
      <c r="P26" s="10">
        <v>0</v>
      </c>
      <c r="Q26" s="3">
        <v>50</v>
      </c>
      <c r="R26" s="4"/>
      <c r="S26" s="3" t="s">
        <v>23</v>
      </c>
      <c r="T26" s="3">
        <v>2.9</v>
      </c>
      <c r="U26" s="3">
        <v>1.9</v>
      </c>
      <c r="V26" s="3">
        <v>5.55</v>
      </c>
      <c r="W26" s="18">
        <v>314.65</v>
      </c>
    </row>
    <row r="27" spans="2:23" ht="13.2">
      <c r="B27" t="s">
        <v>30</v>
      </c>
      <c r="C27" s="3" t="s">
        <v>46</v>
      </c>
      <c r="D27" s="3" t="s">
        <v>76</v>
      </c>
      <c r="E27" s="17">
        <v>20.49</v>
      </c>
      <c r="F27" s="17"/>
      <c r="G27" s="1" t="s">
        <v>158</v>
      </c>
      <c r="H27" s="17"/>
      <c r="I27" s="17"/>
      <c r="J27" s="17"/>
      <c r="K27" s="17"/>
      <c r="L27" s="17">
        <v>8505</v>
      </c>
      <c r="M27" s="17">
        <v>0</v>
      </c>
      <c r="N27" s="19">
        <v>2854</v>
      </c>
      <c r="O27" s="8">
        <v>0</v>
      </c>
      <c r="P27" s="10">
        <v>0</v>
      </c>
      <c r="Q27" s="3" t="s">
        <v>24</v>
      </c>
      <c r="R27" s="4"/>
      <c r="S27" s="3" t="s">
        <v>23</v>
      </c>
      <c r="T27" s="3" t="e">
        <v>#DIV/0!</v>
      </c>
      <c r="U27" s="3">
        <v>1.6</v>
      </c>
      <c r="V27" s="3" t="e">
        <v>#DIV/0!</v>
      </c>
      <c r="W27" s="18">
        <v>255.78</v>
      </c>
    </row>
    <row r="28" spans="2:23" ht="13.2">
      <c r="B28" t="s">
        <v>30</v>
      </c>
      <c r="C28" s="3" t="s">
        <v>46</v>
      </c>
      <c r="D28" s="3" t="s">
        <v>79</v>
      </c>
      <c r="E28" s="17"/>
      <c r="F28" s="17"/>
      <c r="G28" s="1">
        <v>37</v>
      </c>
      <c r="H28" s="17">
        <v>31</v>
      </c>
      <c r="I28" s="17">
        <v>70</v>
      </c>
      <c r="J28" s="17">
        <v>0</v>
      </c>
      <c r="K28" s="17"/>
      <c r="L28" s="17">
        <v>2170</v>
      </c>
      <c r="M28" s="17">
        <v>0</v>
      </c>
      <c r="N28" s="2">
        <v>624</v>
      </c>
      <c r="O28" s="8">
        <v>0</v>
      </c>
      <c r="P28" s="10">
        <v>0</v>
      </c>
      <c r="Q28" s="3" t="s">
        <v>24</v>
      </c>
      <c r="R28" s="4"/>
      <c r="S28" s="3" t="s">
        <v>23</v>
      </c>
      <c r="T28" s="3" t="e">
        <v>#DIV/0!</v>
      </c>
      <c r="U28" s="3">
        <v>7.2</v>
      </c>
      <c r="V28" s="3" t="e">
        <v>#DIV/0!</v>
      </c>
      <c r="W28" s="18">
        <v>1170.69</v>
      </c>
    </row>
    <row r="29" spans="2:11" ht="14.4">
      <c r="B29" t="s">
        <v>30</v>
      </c>
      <c r="C29" s="15" t="s">
        <v>46</v>
      </c>
      <c r="D29" s="16" t="s">
        <v>81</v>
      </c>
      <c r="E29" s="15">
        <v>3.99</v>
      </c>
      <c r="F29" s="15"/>
      <c r="G29" s="15">
        <v>59</v>
      </c>
      <c r="H29" s="15">
        <v>30</v>
      </c>
      <c r="I29" s="15">
        <v>180</v>
      </c>
      <c r="J29" s="15">
        <v>4</v>
      </c>
      <c r="K29" s="15" t="s">
        <v>27</v>
      </c>
    </row>
    <row r="30" spans="2:23" ht="13.2">
      <c r="B30" t="s">
        <v>30</v>
      </c>
      <c r="C30" s="3" t="s">
        <v>46</v>
      </c>
      <c r="D30" s="3" t="s">
        <v>82</v>
      </c>
      <c r="E30" s="17">
        <v>3.29</v>
      </c>
      <c r="F30" s="17"/>
      <c r="G30" s="1">
        <v>48</v>
      </c>
      <c r="H30" s="17">
        <v>28</v>
      </c>
      <c r="I30" s="17">
        <v>80</v>
      </c>
      <c r="J30" s="17">
        <v>2</v>
      </c>
      <c r="K30" s="17"/>
      <c r="L30" s="17">
        <v>2600</v>
      </c>
      <c r="M30" s="17">
        <v>0</v>
      </c>
      <c r="N30" s="19">
        <v>3333</v>
      </c>
      <c r="O30" s="8">
        <v>103</v>
      </c>
      <c r="P30" s="10">
        <v>0</v>
      </c>
      <c r="Q30" s="3">
        <v>33</v>
      </c>
      <c r="R30" s="4"/>
      <c r="S30" s="3" t="s">
        <v>23</v>
      </c>
      <c r="T30" s="3">
        <v>1.3</v>
      </c>
      <c r="U30" s="3">
        <v>1.3</v>
      </c>
      <c r="V30" s="3">
        <v>1.75</v>
      </c>
      <c r="W30" s="18">
        <v>219</v>
      </c>
    </row>
    <row r="31" spans="2:23" ht="13.2">
      <c r="B31" t="s">
        <v>30</v>
      </c>
      <c r="C31" s="3" t="s">
        <v>46</v>
      </c>
      <c r="D31" s="3" t="s">
        <v>83</v>
      </c>
      <c r="E31" s="17"/>
      <c r="F31" s="17"/>
      <c r="G31" s="1">
        <v>56</v>
      </c>
      <c r="H31" s="17">
        <v>8</v>
      </c>
      <c r="I31" s="17">
        <v>200</v>
      </c>
      <c r="J31" s="17">
        <v>7</v>
      </c>
      <c r="K31" s="17"/>
      <c r="L31" s="17">
        <v>1600</v>
      </c>
      <c r="M31" s="17">
        <v>0</v>
      </c>
      <c r="N31" s="19">
        <v>1600</v>
      </c>
      <c r="O31" s="8">
        <v>56</v>
      </c>
      <c r="P31" s="10">
        <v>0</v>
      </c>
      <c r="Q31" s="3">
        <v>29</v>
      </c>
      <c r="R31" s="4"/>
      <c r="S31" s="3" t="s">
        <v>23</v>
      </c>
      <c r="T31" s="3">
        <v>2.4</v>
      </c>
      <c r="U31" s="3">
        <v>2.8</v>
      </c>
      <c r="V31" s="3">
        <v>6.67</v>
      </c>
      <c r="W31" s="18">
        <v>456.25</v>
      </c>
    </row>
    <row r="32" spans="2:23" ht="13.2">
      <c r="B32" t="s">
        <v>30</v>
      </c>
      <c r="C32" s="3" t="s">
        <v>46</v>
      </c>
      <c r="D32" s="3" t="s">
        <v>86</v>
      </c>
      <c r="E32" s="29"/>
      <c r="F32" s="29"/>
      <c r="G32" s="1">
        <v>56</v>
      </c>
      <c r="H32" s="17">
        <v>8</v>
      </c>
      <c r="I32" s="17">
        <v>210</v>
      </c>
      <c r="J32" s="17">
        <v>7</v>
      </c>
      <c r="K32" s="17"/>
      <c r="L32" s="17">
        <v>1470</v>
      </c>
      <c r="M32" s="17">
        <v>0</v>
      </c>
      <c r="N32" s="19">
        <v>1470</v>
      </c>
      <c r="O32" s="8">
        <v>49</v>
      </c>
      <c r="P32" s="10">
        <v>0</v>
      </c>
      <c r="Q32" s="3">
        <v>30</v>
      </c>
      <c r="R32" s="4"/>
      <c r="S32" s="3" t="s">
        <v>23</v>
      </c>
      <c r="T32" s="3">
        <v>2.7</v>
      </c>
      <c r="U32" s="3">
        <v>3</v>
      </c>
      <c r="V32" s="3">
        <v>8.3</v>
      </c>
      <c r="W32" s="18">
        <v>496.6</v>
      </c>
    </row>
    <row r="33" spans="2:11" ht="14.4">
      <c r="B33" t="s">
        <v>30</v>
      </c>
      <c r="C33" s="15" t="s">
        <v>88</v>
      </c>
      <c r="D33" s="21" t="s">
        <v>89</v>
      </c>
      <c r="E33" s="15">
        <v>6.69</v>
      </c>
      <c r="F33" s="15"/>
      <c r="G33" s="15">
        <v>47</v>
      </c>
      <c r="H33" s="15">
        <v>40</v>
      </c>
      <c r="I33" s="15">
        <v>15</v>
      </c>
      <c r="J33" s="15">
        <v>2</v>
      </c>
      <c r="K33" s="15" t="s">
        <v>27</v>
      </c>
    </row>
    <row r="34" spans="2:23" ht="13.2">
      <c r="B34" t="s">
        <v>30</v>
      </c>
      <c r="C34" s="3" t="s">
        <v>88</v>
      </c>
      <c r="D34" s="3" t="s">
        <v>90</v>
      </c>
      <c r="E34" s="17">
        <v>6.59</v>
      </c>
      <c r="F34" s="17"/>
      <c r="G34" s="1">
        <v>97</v>
      </c>
      <c r="H34" s="17">
        <v>23</v>
      </c>
      <c r="I34" s="17">
        <v>80</v>
      </c>
      <c r="J34" s="17">
        <v>5</v>
      </c>
      <c r="K34" s="17"/>
      <c r="L34" s="17">
        <v>700</v>
      </c>
      <c r="M34" s="17">
        <v>0</v>
      </c>
      <c r="N34" s="2">
        <v>354</v>
      </c>
      <c r="O34" s="8">
        <v>25</v>
      </c>
      <c r="P34" s="10">
        <v>0</v>
      </c>
      <c r="Q34" s="3">
        <v>14</v>
      </c>
      <c r="R34" s="4"/>
      <c r="S34" s="3" t="s">
        <v>23</v>
      </c>
      <c r="T34" s="3">
        <v>5.3</v>
      </c>
      <c r="U34" s="3">
        <v>12.6</v>
      </c>
      <c r="V34" s="3">
        <v>66.97</v>
      </c>
      <c r="W34" s="18">
        <v>2064.86</v>
      </c>
    </row>
    <row r="35" spans="2:23" ht="13.2">
      <c r="B35" t="s">
        <v>30</v>
      </c>
      <c r="C35" s="3" t="s">
        <v>88</v>
      </c>
      <c r="D35" s="3" t="s">
        <v>91</v>
      </c>
      <c r="E35" s="17">
        <v>9.99</v>
      </c>
      <c r="F35" s="17"/>
      <c r="G35" s="1">
        <v>120</v>
      </c>
      <c r="H35" s="17">
        <v>16</v>
      </c>
      <c r="I35" s="17">
        <v>290</v>
      </c>
      <c r="J35" s="17">
        <v>12</v>
      </c>
      <c r="K35" s="17"/>
      <c r="L35" s="17">
        <v>1440</v>
      </c>
      <c r="M35" s="17">
        <v>0</v>
      </c>
      <c r="N35" s="2">
        <v>576</v>
      </c>
      <c r="O35" s="8">
        <v>27</v>
      </c>
      <c r="P35" s="10">
        <v>0</v>
      </c>
      <c r="Q35" s="3">
        <v>21</v>
      </c>
      <c r="R35" s="4"/>
      <c r="S35" s="3" t="s">
        <v>23</v>
      </c>
      <c r="T35" s="3">
        <v>4.9</v>
      </c>
      <c r="U35" s="3">
        <v>7.8</v>
      </c>
      <c r="V35" s="3">
        <v>38.16</v>
      </c>
      <c r="W35" s="18">
        <v>1267.36</v>
      </c>
    </row>
    <row r="36" spans="2:23" ht="13.2">
      <c r="B36" t="s">
        <v>30</v>
      </c>
      <c r="C36" s="3" t="s">
        <v>92</v>
      </c>
      <c r="D36" s="23" t="s">
        <v>12</v>
      </c>
      <c r="E36" s="17">
        <v>3.29</v>
      </c>
      <c r="F36" s="17"/>
      <c r="G36" s="1">
        <v>453</v>
      </c>
      <c r="H36" s="17"/>
      <c r="I36" s="17"/>
      <c r="J36" s="17"/>
      <c r="K36" s="17"/>
      <c r="L36" s="17">
        <v>5581.324</v>
      </c>
      <c r="M36" s="17">
        <v>0</v>
      </c>
      <c r="N36" s="2">
        <v>439</v>
      </c>
      <c r="O36" s="8">
        <v>21</v>
      </c>
      <c r="P36" s="10">
        <v>0</v>
      </c>
      <c r="Q36" s="3">
        <v>21</v>
      </c>
      <c r="R36" s="4"/>
      <c r="S36" s="3" t="s">
        <v>23</v>
      </c>
      <c r="T36" s="3">
        <v>6.3</v>
      </c>
      <c r="U36" s="3">
        <v>10.2</v>
      </c>
      <c r="V36" s="3">
        <v>63.73</v>
      </c>
      <c r="W36" s="18">
        <v>1661.08</v>
      </c>
    </row>
    <row r="37" spans="2:23" ht="13.2">
      <c r="B37" t="s">
        <v>30</v>
      </c>
      <c r="C37" s="3" t="s">
        <v>92</v>
      </c>
      <c r="D37" s="23" t="s">
        <v>33</v>
      </c>
      <c r="E37" s="17">
        <v>2.74</v>
      </c>
      <c r="F37" s="17"/>
      <c r="G37" s="1">
        <v>17</v>
      </c>
      <c r="H37" s="17">
        <v>7</v>
      </c>
      <c r="I37" s="17">
        <v>100</v>
      </c>
      <c r="J37" s="17">
        <v>4</v>
      </c>
      <c r="K37" s="17"/>
      <c r="L37" s="17">
        <v>980</v>
      </c>
      <c r="M37" s="17">
        <v>0</v>
      </c>
      <c r="N37" s="2">
        <v>179</v>
      </c>
      <c r="O37" s="8">
        <v>10</v>
      </c>
      <c r="P37" s="10">
        <v>0</v>
      </c>
      <c r="Q37" s="3">
        <v>18</v>
      </c>
      <c r="R37" s="4"/>
      <c r="S37" s="3" t="s">
        <v>23</v>
      </c>
      <c r="T37" s="3">
        <v>13.1</v>
      </c>
      <c r="U37" s="3">
        <v>25</v>
      </c>
      <c r="V37" s="3">
        <v>327.17</v>
      </c>
      <c r="W37" s="18">
        <v>4082.04</v>
      </c>
    </row>
    <row r="38" spans="2:23" ht="13.2">
      <c r="B38" t="s">
        <v>30</v>
      </c>
      <c r="C38" s="3" t="s">
        <v>92</v>
      </c>
      <c r="D38" s="23" t="s">
        <v>68</v>
      </c>
      <c r="E38" s="17">
        <v>2.76</v>
      </c>
      <c r="F38" s="17"/>
      <c r="G38" s="1">
        <v>453</v>
      </c>
      <c r="H38" s="17"/>
      <c r="I38" s="17"/>
      <c r="J38" s="17"/>
      <c r="K38" s="17"/>
      <c r="L38" s="17">
        <v>499</v>
      </c>
      <c r="M38" s="17">
        <v>0</v>
      </c>
      <c r="N38" s="2">
        <v>239</v>
      </c>
      <c r="O38" s="8">
        <v>50</v>
      </c>
      <c r="P38" s="10">
        <v>0</v>
      </c>
      <c r="Q38" s="3">
        <v>5</v>
      </c>
      <c r="R38" s="4"/>
      <c r="S38" s="3" t="s">
        <v>23</v>
      </c>
      <c r="T38" s="3">
        <v>2.7</v>
      </c>
      <c r="U38" s="3">
        <v>18.7</v>
      </c>
      <c r="V38" s="3">
        <v>49.99</v>
      </c>
      <c r="W38" s="18">
        <v>3057.52</v>
      </c>
    </row>
    <row r="39" spans="2:23" ht="13.2">
      <c r="B39" t="s">
        <v>30</v>
      </c>
      <c r="C39" s="3" t="s">
        <v>92</v>
      </c>
      <c r="D39" s="23" t="s">
        <v>100</v>
      </c>
      <c r="E39" s="17">
        <v>7.99</v>
      </c>
      <c r="F39" s="17"/>
      <c r="G39" s="1">
        <v>453</v>
      </c>
      <c r="H39" s="17"/>
      <c r="I39" s="17"/>
      <c r="J39" s="17"/>
      <c r="K39" s="17"/>
      <c r="L39" s="17">
        <v>120</v>
      </c>
      <c r="M39" s="17">
        <v>0</v>
      </c>
      <c r="N39" s="2">
        <v>85</v>
      </c>
      <c r="O39" s="8">
        <v>14</v>
      </c>
      <c r="P39" s="10">
        <v>0</v>
      </c>
      <c r="Q39" s="3">
        <v>6</v>
      </c>
      <c r="R39" s="4"/>
      <c r="S39" s="3" t="s">
        <v>23</v>
      </c>
      <c r="T39" s="3">
        <v>9.5</v>
      </c>
      <c r="U39" s="3">
        <v>52.8</v>
      </c>
      <c r="V39" s="3">
        <v>502.33</v>
      </c>
      <c r="W39" s="18">
        <v>8638.33</v>
      </c>
    </row>
    <row r="40" spans="2:23" ht="13.2">
      <c r="B40" t="s">
        <v>30</v>
      </c>
      <c r="C40" s="3" t="s">
        <v>92</v>
      </c>
      <c r="D40" s="23" t="s">
        <v>103</v>
      </c>
      <c r="E40" s="17">
        <v>4.99</v>
      </c>
      <c r="F40" s="17"/>
      <c r="G40" s="1">
        <v>453</v>
      </c>
      <c r="H40" s="17"/>
      <c r="I40" s="17"/>
      <c r="J40" s="17"/>
      <c r="K40" s="17"/>
      <c r="L40" s="17">
        <v>1166.345</v>
      </c>
      <c r="M40" s="17">
        <v>0</v>
      </c>
      <c r="N40" s="2">
        <v>167</v>
      </c>
      <c r="O40" s="8">
        <v>34</v>
      </c>
      <c r="P40" s="10">
        <v>0</v>
      </c>
      <c r="Q40" s="3">
        <v>5</v>
      </c>
      <c r="R40" s="4"/>
      <c r="S40" s="3" t="s">
        <v>23</v>
      </c>
      <c r="T40" s="3">
        <v>3.9</v>
      </c>
      <c r="U40" s="3">
        <v>26.7</v>
      </c>
      <c r="V40" s="3">
        <v>104.27</v>
      </c>
      <c r="W40" s="18">
        <v>4368.69</v>
      </c>
    </row>
    <row r="41" spans="2:23" ht="13.2">
      <c r="B41" t="s">
        <v>30</v>
      </c>
      <c r="C41" s="3" t="s">
        <v>92</v>
      </c>
      <c r="D41" s="23" t="s">
        <v>108</v>
      </c>
      <c r="E41" s="20">
        <v>0.99</v>
      </c>
      <c r="F41" s="20"/>
      <c r="G41" s="20">
        <v>453</v>
      </c>
      <c r="H41" s="20"/>
      <c r="I41" s="20"/>
      <c r="J41" s="20"/>
      <c r="K41" s="20"/>
      <c r="L41" s="20">
        <v>440</v>
      </c>
      <c r="M41" s="17">
        <v>1814</v>
      </c>
      <c r="N41" s="2">
        <v>407</v>
      </c>
      <c r="O41" s="8">
        <v>78</v>
      </c>
      <c r="P41" s="10">
        <v>1679.97037</v>
      </c>
      <c r="Q41" s="3">
        <v>5</v>
      </c>
      <c r="R41" s="4"/>
      <c r="S41" s="3" t="s">
        <v>23</v>
      </c>
      <c r="T41" s="3">
        <v>1.7</v>
      </c>
      <c r="U41" s="3">
        <v>11</v>
      </c>
      <c r="V41" s="3">
        <v>18.87</v>
      </c>
      <c r="W41" s="18">
        <v>1791.82</v>
      </c>
    </row>
    <row r="42" spans="2:11" ht="14.4">
      <c r="B42" t="s">
        <v>30</v>
      </c>
      <c r="C42" s="15" t="s">
        <v>92</v>
      </c>
      <c r="D42" s="24" t="s">
        <v>109</v>
      </c>
      <c r="E42" s="15"/>
      <c r="F42" s="15"/>
      <c r="G42" s="15">
        <v>453</v>
      </c>
      <c r="K42" s="15" t="s">
        <v>27</v>
      </c>
    </row>
    <row r="43" spans="2:23" ht="13.2">
      <c r="B43" t="s">
        <v>30</v>
      </c>
      <c r="C43" s="3" t="s">
        <v>115</v>
      </c>
      <c r="D43" s="23" t="s">
        <v>35</v>
      </c>
      <c r="E43" s="17">
        <v>0.463</v>
      </c>
      <c r="F43" s="17"/>
      <c r="G43" s="1">
        <v>453</v>
      </c>
      <c r="H43" s="17"/>
      <c r="I43" s="17"/>
      <c r="J43" s="17"/>
      <c r="K43" s="17"/>
      <c r="L43" s="17">
        <v>400</v>
      </c>
      <c r="M43" s="17">
        <v>0</v>
      </c>
      <c r="N43" s="2">
        <v>299</v>
      </c>
      <c r="O43" s="8">
        <v>3</v>
      </c>
      <c r="P43" s="10">
        <v>0</v>
      </c>
      <c r="Q43" s="3">
        <v>100</v>
      </c>
      <c r="R43" s="4"/>
      <c r="S43" s="3" t="s">
        <v>23</v>
      </c>
      <c r="T43" s="3">
        <v>44.9</v>
      </c>
      <c r="U43" s="3">
        <v>15</v>
      </c>
      <c r="V43" s="3">
        <v>670.99</v>
      </c>
      <c r="W43" s="18">
        <v>2445.5</v>
      </c>
    </row>
    <row r="44" spans="2:23" ht="13.2">
      <c r="B44" t="s">
        <v>30</v>
      </c>
      <c r="C44" s="3" t="s">
        <v>115</v>
      </c>
      <c r="D44" s="23" t="s">
        <v>40</v>
      </c>
      <c r="E44" s="20">
        <v>5.49</v>
      </c>
      <c r="F44" s="20"/>
      <c r="G44" s="20">
        <v>85</v>
      </c>
      <c r="H44" s="20">
        <v>16</v>
      </c>
      <c r="I44" s="20">
        <v>25</v>
      </c>
      <c r="J44" s="20">
        <v>3</v>
      </c>
      <c r="K44" s="17"/>
      <c r="L44" s="17"/>
      <c r="M44" s="17"/>
      <c r="N44" s="2"/>
      <c r="O44" s="8"/>
      <c r="P44" s="10"/>
      <c r="Q44" s="3"/>
      <c r="R44" s="4"/>
      <c r="S44" s="3"/>
      <c r="T44" s="3"/>
      <c r="U44" s="3"/>
      <c r="V44" s="3"/>
      <c r="W44" s="18"/>
    </row>
    <row r="45" spans="2:11" ht="14.4">
      <c r="B45" t="s">
        <v>30</v>
      </c>
      <c r="C45" s="15" t="s">
        <v>115</v>
      </c>
      <c r="D45" s="25" t="s">
        <v>54</v>
      </c>
      <c r="E45" s="15">
        <v>5.49</v>
      </c>
      <c r="F45" s="15"/>
      <c r="G45">
        <f>453*10</f>
        <v>4530</v>
      </c>
      <c r="I45" s="15"/>
      <c r="J45" s="15"/>
      <c r="K45" s="15" t="s">
        <v>27</v>
      </c>
    </row>
    <row r="46" spans="2:11" ht="14.4">
      <c r="B46" t="s">
        <v>30</v>
      </c>
      <c r="C46" s="15" t="s">
        <v>115</v>
      </c>
      <c r="D46" s="24" t="s">
        <v>60</v>
      </c>
      <c r="E46" s="15" t="s">
        <v>136</v>
      </c>
      <c r="F46" s="15"/>
      <c r="G46">
        <f>2.2*453</f>
        <v>996.6000000000001</v>
      </c>
      <c r="K46" s="15" t="s">
        <v>27</v>
      </c>
    </row>
    <row r="47" spans="2:11" ht="14.4">
      <c r="B47" t="s">
        <v>30</v>
      </c>
      <c r="C47" s="15" t="s">
        <v>115</v>
      </c>
      <c r="D47" s="25" t="s">
        <v>77</v>
      </c>
      <c r="E47" s="15">
        <v>1.8</v>
      </c>
      <c r="F47" s="15"/>
      <c r="G47" s="15">
        <v>453</v>
      </c>
      <c r="K47" s="15" t="s">
        <v>27</v>
      </c>
    </row>
    <row r="48" spans="2:11" ht="14.4">
      <c r="B48" t="s">
        <v>30</v>
      </c>
      <c r="C48" s="15" t="s">
        <v>115</v>
      </c>
      <c r="D48" s="24" t="s">
        <v>94</v>
      </c>
      <c r="E48" s="15">
        <v>5.49</v>
      </c>
      <c r="F48" s="15"/>
      <c r="G48" s="15">
        <v>15</v>
      </c>
      <c r="H48" s="15">
        <v>60</v>
      </c>
      <c r="I48" s="15">
        <v>20</v>
      </c>
      <c r="J48" s="15">
        <v>1</v>
      </c>
      <c r="K48" s="15" t="s">
        <v>27</v>
      </c>
    </row>
    <row r="49" spans="2:11" ht="14.4">
      <c r="B49" t="s">
        <v>30</v>
      </c>
      <c r="C49" s="15" t="s">
        <v>115</v>
      </c>
      <c r="D49" s="24" t="s">
        <v>96</v>
      </c>
      <c r="E49" s="15" t="s">
        <v>52</v>
      </c>
      <c r="F49" s="15"/>
      <c r="K49" s="15" t="s">
        <v>27</v>
      </c>
    </row>
    <row r="50" spans="2:7" ht="13.2">
      <c r="B50" t="s">
        <v>30</v>
      </c>
      <c r="C50" s="15" t="s">
        <v>115</v>
      </c>
      <c r="D50" s="26" t="s">
        <v>97</v>
      </c>
      <c r="E50" s="15" t="s">
        <v>136</v>
      </c>
      <c r="F50" s="15"/>
      <c r="G50" s="15">
        <f>453*0.5</f>
        <v>226.5</v>
      </c>
    </row>
    <row r="51" spans="2:11" ht="14.4">
      <c r="B51" t="s">
        <v>30</v>
      </c>
      <c r="C51" s="15" t="s">
        <v>115</v>
      </c>
      <c r="D51" s="25" t="s">
        <v>99</v>
      </c>
      <c r="E51" s="15">
        <v>6.99</v>
      </c>
      <c r="F51" s="15"/>
      <c r="G51">
        <f>453*5</f>
        <v>2265</v>
      </c>
      <c r="K51" s="15" t="s">
        <v>27</v>
      </c>
    </row>
    <row r="52" spans="2:11" ht="14.4">
      <c r="B52" t="s">
        <v>30</v>
      </c>
      <c r="C52" s="15" t="s">
        <v>115</v>
      </c>
      <c r="D52" s="25" t="s">
        <v>102</v>
      </c>
      <c r="E52" s="15" t="s">
        <v>136</v>
      </c>
      <c r="F52" s="15"/>
      <c r="G52" s="15">
        <f>0.75*453</f>
        <v>339.75</v>
      </c>
      <c r="K52" s="15" t="s">
        <v>27</v>
      </c>
    </row>
    <row r="53" spans="2:11" ht="14.4">
      <c r="B53" t="s">
        <v>30</v>
      </c>
      <c r="C53" s="15" t="s">
        <v>115</v>
      </c>
      <c r="D53" s="24" t="s">
        <v>106</v>
      </c>
      <c r="E53" s="15">
        <v>4.99</v>
      </c>
      <c r="F53" s="15"/>
      <c r="G53">
        <f>453*5</f>
        <v>2265</v>
      </c>
      <c r="K53" s="15" t="s">
        <v>27</v>
      </c>
    </row>
    <row r="54" spans="2:11" ht="14.4">
      <c r="B54" t="s">
        <v>30</v>
      </c>
      <c r="C54" s="15" t="s">
        <v>115</v>
      </c>
      <c r="D54" s="21" t="s">
        <v>122</v>
      </c>
      <c r="E54" s="15">
        <v>5.99</v>
      </c>
      <c r="F54" s="15"/>
      <c r="G54">
        <f>453*20</f>
        <v>9060</v>
      </c>
      <c r="K54" s="15" t="s">
        <v>27</v>
      </c>
    </row>
    <row r="55" spans="2:11" ht="13.2">
      <c r="B55" t="s">
        <v>30</v>
      </c>
      <c r="C55" s="15" t="s">
        <v>115</v>
      </c>
      <c r="D55" s="15" t="s">
        <v>126</v>
      </c>
      <c r="E55" s="15">
        <v>4.99</v>
      </c>
      <c r="F55" s="15"/>
      <c r="G55" s="15">
        <v>85</v>
      </c>
      <c r="H55" s="15">
        <v>13</v>
      </c>
      <c r="I55" s="15">
        <v>15</v>
      </c>
      <c r="J55" s="15">
        <v>1</v>
      </c>
      <c r="K55" s="15" t="s">
        <v>171</v>
      </c>
    </row>
    <row r="56" spans="2:10" ht="13.2">
      <c r="B56" t="s">
        <v>30</v>
      </c>
      <c r="C56" s="15" t="s">
        <v>115</v>
      </c>
      <c r="D56" s="15" t="s">
        <v>127</v>
      </c>
      <c r="E56" s="15">
        <v>5.49</v>
      </c>
      <c r="F56" s="15"/>
      <c r="G56" s="15">
        <f>85</f>
        <v>85</v>
      </c>
      <c r="H56" s="15">
        <v>13</v>
      </c>
      <c r="I56" s="15">
        <v>20</v>
      </c>
      <c r="J56" s="15">
        <v>2</v>
      </c>
    </row>
    <row r="57" spans="2:7" ht="13.2">
      <c r="B57" t="s">
        <v>30</v>
      </c>
      <c r="C57" s="15" t="s">
        <v>115</v>
      </c>
      <c r="D57" s="15" t="s">
        <v>130</v>
      </c>
      <c r="E57" s="15" t="s">
        <v>136</v>
      </c>
      <c r="F57" s="15"/>
      <c r="G57" s="15">
        <v>453</v>
      </c>
    </row>
    <row r="58" spans="2:23" ht="13.2">
      <c r="B58" t="s">
        <v>30</v>
      </c>
      <c r="C58" s="3" t="s">
        <v>115</v>
      </c>
      <c r="D58" s="3" t="s">
        <v>131</v>
      </c>
      <c r="E58" s="17" t="s">
        <v>136</v>
      </c>
      <c r="F58" s="17"/>
      <c r="G58" s="1">
        <v>453</v>
      </c>
      <c r="H58" s="17"/>
      <c r="I58" s="17"/>
      <c r="J58" s="17"/>
      <c r="K58" s="17"/>
      <c r="L58" s="17">
        <v>181.2</v>
      </c>
      <c r="M58" s="17">
        <v>0</v>
      </c>
      <c r="N58" s="2">
        <v>206</v>
      </c>
      <c r="O58" s="8">
        <v>6</v>
      </c>
      <c r="P58" s="10">
        <v>0</v>
      </c>
      <c r="Q58" s="3">
        <v>32</v>
      </c>
      <c r="R58" s="4"/>
      <c r="S58" s="3" t="s">
        <v>23</v>
      </c>
      <c r="T58" s="3">
        <v>20.8</v>
      </c>
      <c r="U58" s="3">
        <v>21.7</v>
      </c>
      <c r="V58" s="3">
        <v>451.26</v>
      </c>
      <c r="W58" s="18">
        <v>3545.25</v>
      </c>
    </row>
  </sheetData>
  <autoFilter ref="C1:W58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2"/>
  <sheetViews>
    <sheetView workbookViewId="0" topLeftCell="A1">
      <selection activeCell="A45" sqref="A1:V58"/>
    </sheetView>
  </sheetViews>
  <sheetFormatPr defaultColWidth="14.421875" defaultRowHeight="15.75" customHeight="1"/>
  <sheetData>
    <row r="1" spans="2:22" ht="15.75" customHeight="1">
      <c r="B1" t="s">
        <v>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2" t="s">
        <v>10</v>
      </c>
      <c r="N1" s="8" t="s">
        <v>11</v>
      </c>
      <c r="O1" s="10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2:22" ht="15.75" customHeight="1">
      <c r="B2" t="s">
        <v>176</v>
      </c>
      <c r="C2" s="3" t="s">
        <v>21</v>
      </c>
      <c r="D2" s="6" t="s">
        <v>22</v>
      </c>
      <c r="E2" s="13"/>
      <c r="F2" s="13">
        <v>14</v>
      </c>
      <c r="G2" s="13">
        <v>32</v>
      </c>
      <c r="H2" s="13">
        <v>100</v>
      </c>
      <c r="I2" s="13">
        <v>0</v>
      </c>
      <c r="J2" s="7"/>
      <c r="K2" s="7">
        <v>3200</v>
      </c>
      <c r="L2" s="7">
        <v>448</v>
      </c>
      <c r="M2" s="2">
        <v>748</v>
      </c>
      <c r="N2" s="8">
        <v>0</v>
      </c>
      <c r="O2" s="11">
        <v>104.6728972</v>
      </c>
      <c r="P2" s="6" t="s">
        <v>24</v>
      </c>
      <c r="Q2" s="12"/>
      <c r="R2" s="6" t="s">
        <v>23</v>
      </c>
      <c r="S2" s="6" t="e">
        <v>#DIV/0!</v>
      </c>
      <c r="T2" s="6">
        <v>6</v>
      </c>
      <c r="U2" s="6" t="e">
        <v>#DIV/0!</v>
      </c>
      <c r="V2" s="14">
        <v>976.38</v>
      </c>
    </row>
    <row r="3" spans="2:10" ht="14.4">
      <c r="B3" t="s">
        <v>176</v>
      </c>
      <c r="C3" s="15" t="s">
        <v>21</v>
      </c>
      <c r="D3" s="16" t="s">
        <v>26</v>
      </c>
      <c r="E3" s="15">
        <v>4.99</v>
      </c>
      <c r="F3" s="15">
        <v>21</v>
      </c>
      <c r="G3" s="15">
        <v>42</v>
      </c>
      <c r="H3" s="15">
        <v>80</v>
      </c>
      <c r="I3" s="15">
        <v>5</v>
      </c>
      <c r="J3" s="15" t="s">
        <v>27</v>
      </c>
    </row>
    <row r="4" spans="2:22" ht="15.75" customHeight="1">
      <c r="B4" t="s">
        <v>176</v>
      </c>
      <c r="C4" s="3" t="s">
        <v>21</v>
      </c>
      <c r="D4" s="3" t="s">
        <v>28</v>
      </c>
      <c r="E4" s="17">
        <v>2.56</v>
      </c>
      <c r="F4" s="1">
        <v>50</v>
      </c>
      <c r="G4" s="17">
        <v>36</v>
      </c>
      <c r="H4" s="17">
        <v>70</v>
      </c>
      <c r="I4" s="17">
        <v>6</v>
      </c>
      <c r="J4" s="17"/>
      <c r="K4" s="17">
        <v>1404</v>
      </c>
      <c r="L4" s="17">
        <v>0</v>
      </c>
      <c r="M4" s="2">
        <v>566</v>
      </c>
      <c r="N4" s="8">
        <v>44</v>
      </c>
      <c r="O4" s="10">
        <v>0</v>
      </c>
      <c r="P4" s="3">
        <v>13</v>
      </c>
      <c r="Q4" s="4"/>
      <c r="R4" s="3" t="s">
        <v>23</v>
      </c>
      <c r="S4" s="3">
        <v>3.1</v>
      </c>
      <c r="T4" s="3">
        <v>7.9</v>
      </c>
      <c r="U4" s="3">
        <v>24.25</v>
      </c>
      <c r="V4" s="18">
        <v>1289.46</v>
      </c>
    </row>
    <row r="5" spans="2:22" ht="15.75" customHeight="1">
      <c r="B5" t="s">
        <v>176</v>
      </c>
      <c r="C5" s="3" t="s">
        <v>21</v>
      </c>
      <c r="D5" s="3" t="s">
        <v>31</v>
      </c>
      <c r="E5" s="17">
        <v>19.68</v>
      </c>
      <c r="F5" s="1" t="s">
        <v>32</v>
      </c>
      <c r="G5" s="17">
        <v>200</v>
      </c>
      <c r="H5" s="17">
        <v>120</v>
      </c>
      <c r="I5" s="17">
        <v>0</v>
      </c>
      <c r="J5" s="17"/>
      <c r="K5" s="17">
        <v>24000</v>
      </c>
      <c r="L5" s="17">
        <v>0</v>
      </c>
      <c r="M5" s="19">
        <v>1245</v>
      </c>
      <c r="N5" s="8">
        <v>0</v>
      </c>
      <c r="O5" s="10">
        <v>0</v>
      </c>
      <c r="P5" s="3" t="s">
        <v>24</v>
      </c>
      <c r="Q5" s="4"/>
      <c r="R5" s="3" t="s">
        <v>23</v>
      </c>
      <c r="S5" s="3" t="e">
        <v>#DIV/0!</v>
      </c>
      <c r="T5" s="3">
        <v>3.6</v>
      </c>
      <c r="U5" s="3" t="e">
        <v>#DIV/0!</v>
      </c>
      <c r="V5" s="18">
        <v>586.43</v>
      </c>
    </row>
    <row r="6" spans="2:22" ht="15.75" customHeight="1">
      <c r="B6" t="s">
        <v>176</v>
      </c>
      <c r="C6" s="3" t="s">
        <v>21</v>
      </c>
      <c r="D6" s="3" t="s">
        <v>36</v>
      </c>
      <c r="E6" s="17"/>
      <c r="F6" s="1">
        <v>54</v>
      </c>
      <c r="G6" s="17">
        <v>3.5</v>
      </c>
      <c r="H6" s="17">
        <v>180</v>
      </c>
      <c r="I6" s="17">
        <v>7</v>
      </c>
      <c r="J6" s="17"/>
      <c r="K6" s="17">
        <v>2340</v>
      </c>
      <c r="L6" s="17">
        <v>0</v>
      </c>
      <c r="M6" s="2">
        <v>588</v>
      </c>
      <c r="N6" s="8">
        <v>23</v>
      </c>
      <c r="O6" s="10">
        <v>0</v>
      </c>
      <c r="P6" s="3">
        <v>26</v>
      </c>
      <c r="Q6" s="4"/>
      <c r="R6" s="3" t="s">
        <v>23</v>
      </c>
      <c r="S6" s="3">
        <v>5.9</v>
      </c>
      <c r="T6" s="3">
        <v>7.6</v>
      </c>
      <c r="U6" s="3">
        <v>44.48</v>
      </c>
      <c r="V6" s="18">
        <v>1241.62</v>
      </c>
    </row>
    <row r="7" spans="2:22" ht="15.75" customHeight="1">
      <c r="B7" t="s">
        <v>176</v>
      </c>
      <c r="C7" s="3" t="s">
        <v>21</v>
      </c>
      <c r="D7" s="3" t="s">
        <v>39</v>
      </c>
      <c r="E7" s="17">
        <v>11.98</v>
      </c>
      <c r="F7" s="1">
        <v>150</v>
      </c>
      <c r="G7" s="17">
        <v>16</v>
      </c>
      <c r="H7" s="17">
        <v>120</v>
      </c>
      <c r="I7" s="17">
        <v>12</v>
      </c>
      <c r="J7" s="17"/>
      <c r="K7" s="17">
        <v>560</v>
      </c>
      <c r="L7" s="17">
        <v>0</v>
      </c>
      <c r="M7" s="2">
        <v>161</v>
      </c>
      <c r="N7" s="8">
        <v>16</v>
      </c>
      <c r="O7" s="10">
        <v>0</v>
      </c>
      <c r="P7" s="3">
        <v>10</v>
      </c>
      <c r="Q7" s="4"/>
      <c r="R7" s="3" t="s">
        <v>23</v>
      </c>
      <c r="S7" s="3">
        <v>8.3</v>
      </c>
      <c r="T7" s="3">
        <v>27.7</v>
      </c>
      <c r="U7" s="3">
        <v>230.89</v>
      </c>
      <c r="V7" s="18">
        <v>4536.43</v>
      </c>
    </row>
    <row r="8" spans="2:22" ht="15.75" customHeight="1">
      <c r="B8" t="s">
        <v>176</v>
      </c>
      <c r="C8" s="3" t="s">
        <v>21</v>
      </c>
      <c r="D8" s="3" t="s">
        <v>45</v>
      </c>
      <c r="E8" s="17">
        <v>2.37</v>
      </c>
      <c r="F8" s="1">
        <v>240</v>
      </c>
      <c r="G8" s="17">
        <v>16</v>
      </c>
      <c r="H8" s="17">
        <v>150</v>
      </c>
      <c r="I8" s="17">
        <v>8</v>
      </c>
      <c r="J8" s="17"/>
      <c r="K8" s="17">
        <v>2336</v>
      </c>
      <c r="L8" s="17">
        <v>0</v>
      </c>
      <c r="M8" s="2">
        <v>902</v>
      </c>
      <c r="N8" s="8">
        <v>49</v>
      </c>
      <c r="O8" s="10">
        <v>0</v>
      </c>
      <c r="P8" s="3">
        <v>18</v>
      </c>
      <c r="Q8" s="4"/>
      <c r="R8" s="3" t="s">
        <v>23</v>
      </c>
      <c r="S8" s="3">
        <v>2.7</v>
      </c>
      <c r="T8" s="3">
        <v>4.9</v>
      </c>
      <c r="U8" s="3">
        <v>13.41</v>
      </c>
      <c r="V8" s="18">
        <v>809.38</v>
      </c>
    </row>
    <row r="9" spans="2:22" ht="15.75" customHeight="1">
      <c r="B9" t="s">
        <v>176</v>
      </c>
      <c r="C9" s="3" t="s">
        <v>46</v>
      </c>
      <c r="D9" s="3" t="s">
        <v>29</v>
      </c>
      <c r="E9" s="17">
        <v>9.98</v>
      </c>
      <c r="F9" s="1">
        <v>85</v>
      </c>
      <c r="G9" s="17">
        <v>15</v>
      </c>
      <c r="H9" s="17">
        <v>90</v>
      </c>
      <c r="I9" s="17">
        <v>18</v>
      </c>
      <c r="J9" s="17"/>
      <c r="K9" s="17">
        <v>1680</v>
      </c>
      <c r="L9" s="17">
        <v>0</v>
      </c>
      <c r="M9" s="2">
        <v>113</v>
      </c>
      <c r="N9" s="8">
        <v>26</v>
      </c>
      <c r="O9" s="10">
        <v>0</v>
      </c>
      <c r="P9" s="3">
        <v>4</v>
      </c>
      <c r="Q9" s="4"/>
      <c r="R9" s="3" t="s">
        <v>30</v>
      </c>
      <c r="S9" s="3">
        <v>5.2</v>
      </c>
      <c r="T9" s="3">
        <v>39.6</v>
      </c>
      <c r="U9" s="3">
        <v>205.48</v>
      </c>
      <c r="V9" s="18">
        <v>6470.06</v>
      </c>
    </row>
    <row r="10" spans="2:10" ht="14.4">
      <c r="B10" t="s">
        <v>176</v>
      </c>
      <c r="C10" s="15" t="s">
        <v>46</v>
      </c>
      <c r="D10" s="16" t="s">
        <v>37</v>
      </c>
      <c r="E10" s="28">
        <v>4.28</v>
      </c>
      <c r="F10" s="15">
        <v>8</v>
      </c>
      <c r="G10" s="15">
        <v>397</v>
      </c>
      <c r="H10" s="15">
        <v>30</v>
      </c>
      <c r="I10" s="15">
        <v>0</v>
      </c>
      <c r="J10" s="15" t="s">
        <v>27</v>
      </c>
    </row>
    <row r="11" spans="2:10" ht="14.4">
      <c r="B11" t="s">
        <v>176</v>
      </c>
      <c r="C11" s="15" t="s">
        <v>46</v>
      </c>
      <c r="D11" s="21" t="s">
        <v>48</v>
      </c>
      <c r="E11" s="15" t="s">
        <v>136</v>
      </c>
      <c r="F11" s="15" t="s">
        <v>49</v>
      </c>
      <c r="G11" s="15">
        <v>4</v>
      </c>
      <c r="H11" s="15">
        <v>15</v>
      </c>
      <c r="I11" s="15">
        <v>2</v>
      </c>
      <c r="J11" s="15" t="s">
        <v>27</v>
      </c>
    </row>
    <row r="12" spans="2:22" ht="15.75" customHeight="1">
      <c r="B12" t="s">
        <v>176</v>
      </c>
      <c r="C12" s="3" t="s">
        <v>46</v>
      </c>
      <c r="D12" s="3" t="s">
        <v>51</v>
      </c>
      <c r="E12" s="17" t="s">
        <v>52</v>
      </c>
      <c r="F12" s="1">
        <v>33</v>
      </c>
      <c r="G12" s="17">
        <v>14</v>
      </c>
      <c r="H12" s="17">
        <v>140</v>
      </c>
      <c r="I12" s="17">
        <v>0</v>
      </c>
      <c r="J12" s="17"/>
      <c r="K12" s="17">
        <v>1820</v>
      </c>
      <c r="L12" s="17">
        <v>0</v>
      </c>
      <c r="M12" s="19">
        <v>1230</v>
      </c>
      <c r="N12" s="8">
        <v>0</v>
      </c>
      <c r="O12" s="10">
        <v>0</v>
      </c>
      <c r="P12" s="3" t="s">
        <v>24</v>
      </c>
      <c r="Q12" s="4"/>
      <c r="R12" s="3" t="s">
        <v>23</v>
      </c>
      <c r="S12" s="3" t="e">
        <v>#DIV/0!</v>
      </c>
      <c r="T12" s="3">
        <v>3.6</v>
      </c>
      <c r="U12" s="3" t="e">
        <v>#DIV/0!</v>
      </c>
      <c r="V12" s="18">
        <v>593.63</v>
      </c>
    </row>
    <row r="13" spans="2:22" ht="15.75" customHeight="1">
      <c r="B13" t="s">
        <v>176</v>
      </c>
      <c r="C13" s="3" t="s">
        <v>46</v>
      </c>
      <c r="D13" s="3" t="s">
        <v>55</v>
      </c>
      <c r="E13" s="17" t="s">
        <v>136</v>
      </c>
      <c r="F13" s="1">
        <v>42</v>
      </c>
      <c r="G13" s="17">
        <v>5</v>
      </c>
      <c r="H13" s="17">
        <v>200</v>
      </c>
      <c r="I13" s="17">
        <v>4</v>
      </c>
      <c r="J13" s="17"/>
      <c r="K13" s="17">
        <v>5880</v>
      </c>
      <c r="L13" s="17">
        <v>0</v>
      </c>
      <c r="M13" s="2">
        <v>319</v>
      </c>
      <c r="N13" s="8">
        <v>14</v>
      </c>
      <c r="O13" s="10">
        <v>0</v>
      </c>
      <c r="P13" s="3">
        <v>23</v>
      </c>
      <c r="Q13" s="4"/>
      <c r="R13" s="3" t="s">
        <v>30</v>
      </c>
      <c r="S13" s="3">
        <v>9.8</v>
      </c>
      <c r="T13" s="3">
        <v>14</v>
      </c>
      <c r="U13" s="3">
        <v>137.35</v>
      </c>
      <c r="V13" s="18">
        <v>2290.56</v>
      </c>
    </row>
    <row r="14" spans="2:22" ht="15.75" customHeight="1">
      <c r="B14" t="s">
        <v>176</v>
      </c>
      <c r="C14" s="3" t="s">
        <v>46</v>
      </c>
      <c r="D14" s="3" t="s">
        <v>56</v>
      </c>
      <c r="E14" s="20">
        <v>6.26</v>
      </c>
      <c r="F14" s="3">
        <v>30</v>
      </c>
      <c r="G14" s="20">
        <v>378</v>
      </c>
      <c r="H14" s="20">
        <v>110</v>
      </c>
      <c r="I14" s="20">
        <v>3</v>
      </c>
      <c r="J14" s="17"/>
      <c r="K14" s="17">
        <v>7500</v>
      </c>
      <c r="L14" s="17">
        <v>0</v>
      </c>
      <c r="M14" s="19">
        <v>4464</v>
      </c>
      <c r="N14" s="8">
        <v>134</v>
      </c>
      <c r="O14" s="10">
        <v>0</v>
      </c>
      <c r="P14" s="3">
        <v>33</v>
      </c>
      <c r="Q14" s="4"/>
      <c r="R14" s="3" t="s">
        <v>23</v>
      </c>
      <c r="S14" s="3">
        <v>1</v>
      </c>
      <c r="T14" s="3">
        <v>1</v>
      </c>
      <c r="U14" s="3">
        <v>1</v>
      </c>
      <c r="V14" s="18">
        <v>163.52</v>
      </c>
    </row>
    <row r="15" spans="2:22" ht="15.75" customHeight="1">
      <c r="B15" t="s">
        <v>176</v>
      </c>
      <c r="C15" s="3" t="s">
        <v>46</v>
      </c>
      <c r="D15" s="3" t="s">
        <v>58</v>
      </c>
      <c r="E15" s="17"/>
      <c r="F15" s="1">
        <v>28</v>
      </c>
      <c r="G15" s="17">
        <v>6</v>
      </c>
      <c r="H15" s="17">
        <v>120</v>
      </c>
      <c r="I15" s="17">
        <v>2</v>
      </c>
      <c r="J15" s="17"/>
      <c r="K15" s="17">
        <v>2100</v>
      </c>
      <c r="L15" s="17">
        <v>0</v>
      </c>
      <c r="M15" s="2">
        <v>882</v>
      </c>
      <c r="N15" s="8">
        <v>21</v>
      </c>
      <c r="O15" s="10">
        <v>0</v>
      </c>
      <c r="P15" s="3">
        <v>42</v>
      </c>
      <c r="Q15" s="4"/>
      <c r="R15" s="3" t="s">
        <v>23</v>
      </c>
      <c r="S15" s="3">
        <v>6.4</v>
      </c>
      <c r="T15" s="3">
        <v>5.1</v>
      </c>
      <c r="U15" s="3">
        <v>32.25</v>
      </c>
      <c r="V15" s="18">
        <v>827.33</v>
      </c>
    </row>
    <row r="16" spans="2:22" ht="15.75" customHeight="1">
      <c r="B16" t="s">
        <v>176</v>
      </c>
      <c r="C16" s="3" t="s">
        <v>46</v>
      </c>
      <c r="D16" s="3" t="s">
        <v>59</v>
      </c>
      <c r="E16" s="17">
        <v>13.74</v>
      </c>
      <c r="F16" s="1">
        <v>3690</v>
      </c>
      <c r="G16" s="17"/>
      <c r="H16" s="17"/>
      <c r="I16" s="17"/>
      <c r="J16" s="17"/>
      <c r="K16" s="17">
        <v>780</v>
      </c>
      <c r="L16" s="17">
        <v>0</v>
      </c>
      <c r="M16" s="2">
        <v>780</v>
      </c>
      <c r="N16" s="8">
        <v>30</v>
      </c>
      <c r="O16" s="10">
        <v>0</v>
      </c>
      <c r="P16" s="3">
        <v>26</v>
      </c>
      <c r="Q16" s="4"/>
      <c r="R16" s="3" t="s">
        <v>23</v>
      </c>
      <c r="S16" s="3">
        <v>4.5</v>
      </c>
      <c r="T16" s="3">
        <v>5.7</v>
      </c>
      <c r="U16" s="3">
        <v>25.55</v>
      </c>
      <c r="V16" s="18">
        <v>935.9</v>
      </c>
    </row>
    <row r="17" spans="2:22" ht="15.75" customHeight="1">
      <c r="B17" t="s">
        <v>176</v>
      </c>
      <c r="C17" s="3" t="s">
        <v>46</v>
      </c>
      <c r="D17" s="3" t="s">
        <v>61</v>
      </c>
      <c r="E17" s="17" t="s">
        <v>136</v>
      </c>
      <c r="F17" s="1">
        <v>32</v>
      </c>
      <c r="G17" s="17">
        <v>14</v>
      </c>
      <c r="H17" s="17">
        <v>70</v>
      </c>
      <c r="I17" s="17">
        <v>8</v>
      </c>
      <c r="J17" s="17"/>
      <c r="K17" s="17">
        <v>1040</v>
      </c>
      <c r="L17" s="17">
        <v>0</v>
      </c>
      <c r="M17" s="2">
        <v>929</v>
      </c>
      <c r="N17" s="8">
        <v>116</v>
      </c>
      <c r="O17" s="10">
        <v>0</v>
      </c>
      <c r="P17" s="3">
        <v>8</v>
      </c>
      <c r="Q17" s="3" t="s">
        <v>62</v>
      </c>
      <c r="R17" s="3" t="s">
        <v>23</v>
      </c>
      <c r="S17" s="3">
        <v>1.2</v>
      </c>
      <c r="T17" s="3">
        <v>4.8</v>
      </c>
      <c r="U17" s="3">
        <v>5.55</v>
      </c>
      <c r="V17" s="18">
        <v>786.15</v>
      </c>
    </row>
    <row r="18" spans="2:22" ht="15.75" customHeight="1">
      <c r="B18" t="s">
        <v>176</v>
      </c>
      <c r="C18" s="3" t="s">
        <v>46</v>
      </c>
      <c r="D18" s="3" t="s">
        <v>63</v>
      </c>
      <c r="E18" s="17" t="s">
        <v>52</v>
      </c>
      <c r="F18" s="1">
        <v>56</v>
      </c>
      <c r="G18" s="17">
        <v>5</v>
      </c>
      <c r="H18" s="17">
        <v>80</v>
      </c>
      <c r="I18" s="17">
        <v>8</v>
      </c>
      <c r="J18" s="17"/>
      <c r="K18" s="17">
        <v>480</v>
      </c>
      <c r="L18" s="17">
        <v>0</v>
      </c>
      <c r="M18" s="2">
        <v>348</v>
      </c>
      <c r="N18" s="8">
        <v>48</v>
      </c>
      <c r="O18" s="10">
        <v>0</v>
      </c>
      <c r="P18" s="3">
        <v>7</v>
      </c>
      <c r="Q18" s="4"/>
      <c r="R18" s="3" t="s">
        <v>23</v>
      </c>
      <c r="S18" s="3">
        <v>2.8</v>
      </c>
      <c r="T18" s="3">
        <v>12.8</v>
      </c>
      <c r="U18" s="3">
        <v>35.94</v>
      </c>
      <c r="V18" s="18">
        <v>2098.75</v>
      </c>
    </row>
    <row r="19" spans="2:22" ht="15.75" customHeight="1">
      <c r="B19" t="s">
        <v>176</v>
      </c>
      <c r="C19" s="3" t="s">
        <v>46</v>
      </c>
      <c r="D19" s="3" t="s">
        <v>66</v>
      </c>
      <c r="E19" s="17">
        <v>3.98</v>
      </c>
      <c r="F19" s="1" t="s">
        <v>152</v>
      </c>
      <c r="G19" s="17">
        <v>6</v>
      </c>
      <c r="H19" s="17">
        <v>190</v>
      </c>
      <c r="I19" s="17">
        <v>0</v>
      </c>
      <c r="J19" s="17"/>
      <c r="K19" s="17">
        <v>800</v>
      </c>
      <c r="L19" s="17">
        <v>0</v>
      </c>
      <c r="M19" s="2">
        <v>952</v>
      </c>
      <c r="N19" s="8">
        <v>0</v>
      </c>
      <c r="O19" s="10">
        <v>0</v>
      </c>
      <c r="P19" s="3" t="s">
        <v>24</v>
      </c>
      <c r="Q19" s="4"/>
      <c r="R19" s="3" t="s">
        <v>23</v>
      </c>
      <c r="S19" s="3" t="e">
        <v>#DIV/0!</v>
      </c>
      <c r="T19" s="3">
        <v>4.7</v>
      </c>
      <c r="U19" s="3" t="e">
        <v>#DIV/0!</v>
      </c>
      <c r="V19" s="18">
        <v>766.5</v>
      </c>
    </row>
    <row r="20" spans="2:10" ht="14.4">
      <c r="B20" t="s">
        <v>176</v>
      </c>
      <c r="C20" s="15" t="s">
        <v>46</v>
      </c>
      <c r="D20" s="16" t="s">
        <v>69</v>
      </c>
      <c r="E20" s="15">
        <v>5.68</v>
      </c>
      <c r="F20" s="15">
        <v>5</v>
      </c>
      <c r="G20" s="15">
        <v>181</v>
      </c>
      <c r="H20" s="15">
        <v>25</v>
      </c>
      <c r="I20" s="15">
        <v>2</v>
      </c>
      <c r="J20" s="15" t="s">
        <v>27</v>
      </c>
    </row>
    <row r="21" spans="2:22" ht="15.75" customHeight="1">
      <c r="B21" t="s">
        <v>176</v>
      </c>
      <c r="C21" s="3" t="s">
        <v>46</v>
      </c>
      <c r="D21" s="3" t="s">
        <v>70</v>
      </c>
      <c r="E21" s="17">
        <v>7.73</v>
      </c>
      <c r="F21" s="1">
        <v>32</v>
      </c>
      <c r="G21" s="17">
        <v>86</v>
      </c>
      <c r="H21" s="17">
        <v>190</v>
      </c>
      <c r="I21" s="17">
        <v>7</v>
      </c>
      <c r="J21" s="17"/>
      <c r="K21" s="17">
        <v>16340</v>
      </c>
      <c r="L21" s="17">
        <v>0</v>
      </c>
      <c r="M21" s="19">
        <v>1487</v>
      </c>
      <c r="N21" s="8">
        <v>55</v>
      </c>
      <c r="O21" s="10">
        <v>0</v>
      </c>
      <c r="P21" s="3">
        <v>27</v>
      </c>
      <c r="Q21" s="4"/>
      <c r="R21" s="3" t="s">
        <v>30</v>
      </c>
      <c r="S21" s="3">
        <v>2.4</v>
      </c>
      <c r="T21" s="3">
        <v>3</v>
      </c>
      <c r="U21" s="3">
        <v>7.34</v>
      </c>
      <c r="V21" s="18">
        <v>490.99</v>
      </c>
    </row>
    <row r="22" spans="2:9" ht="15.75" customHeight="1">
      <c r="B22" t="s">
        <v>176</v>
      </c>
      <c r="C22" s="15" t="s">
        <v>46</v>
      </c>
      <c r="D22" s="15" t="s">
        <v>71</v>
      </c>
      <c r="E22" s="15">
        <v>7.98</v>
      </c>
      <c r="F22" s="15">
        <v>28</v>
      </c>
      <c r="G22" s="15">
        <v>52</v>
      </c>
      <c r="H22" s="15">
        <v>160</v>
      </c>
      <c r="I22" s="15">
        <v>7</v>
      </c>
    </row>
    <row r="23" spans="2:22" ht="15.75" customHeight="1">
      <c r="B23" t="s">
        <v>176</v>
      </c>
      <c r="C23" s="3" t="s">
        <v>46</v>
      </c>
      <c r="D23" s="3" t="s">
        <v>72</v>
      </c>
      <c r="E23" s="17">
        <v>29.99</v>
      </c>
      <c r="F23" s="1">
        <v>35</v>
      </c>
      <c r="G23" s="17">
        <v>648</v>
      </c>
      <c r="H23" s="17">
        <v>80</v>
      </c>
      <c r="I23" s="17">
        <v>7</v>
      </c>
      <c r="J23" s="17"/>
      <c r="K23" s="17">
        <v>9360</v>
      </c>
      <c r="L23" s="17">
        <v>0</v>
      </c>
      <c r="M23" s="19">
        <v>1026</v>
      </c>
      <c r="N23" s="8">
        <v>80</v>
      </c>
      <c r="O23" s="10">
        <v>0</v>
      </c>
      <c r="P23" s="3">
        <v>13</v>
      </c>
      <c r="Q23" s="4"/>
      <c r="R23" s="3" t="s">
        <v>23</v>
      </c>
      <c r="S23" s="3">
        <v>1.7</v>
      </c>
      <c r="T23" s="3">
        <v>4.3</v>
      </c>
      <c r="U23" s="3">
        <v>7.3</v>
      </c>
      <c r="V23" s="18">
        <v>711.28</v>
      </c>
    </row>
    <row r="24" spans="2:22" ht="15.75" customHeight="1">
      <c r="B24" t="s">
        <v>176</v>
      </c>
      <c r="C24" s="3" t="s">
        <v>46</v>
      </c>
      <c r="D24" s="3" t="s">
        <v>73</v>
      </c>
      <c r="E24" s="17">
        <v>7.98</v>
      </c>
      <c r="F24" s="1">
        <v>40</v>
      </c>
      <c r="G24" s="17">
        <v>113</v>
      </c>
      <c r="H24" s="17">
        <v>150</v>
      </c>
      <c r="I24" s="17">
        <v>5</v>
      </c>
      <c r="J24" s="17"/>
      <c r="K24" s="17">
        <v>16950</v>
      </c>
      <c r="L24" s="17">
        <v>0</v>
      </c>
      <c r="M24" s="19">
        <v>2148</v>
      </c>
      <c r="N24" s="8">
        <v>72</v>
      </c>
      <c r="O24" s="10">
        <v>0</v>
      </c>
      <c r="P24" s="3">
        <v>30</v>
      </c>
      <c r="Q24" s="4"/>
      <c r="R24" s="3" t="s">
        <v>30</v>
      </c>
      <c r="S24" s="3">
        <v>1.9</v>
      </c>
      <c r="T24" s="3">
        <v>2.1</v>
      </c>
      <c r="U24" s="3">
        <v>3.89</v>
      </c>
      <c r="V24" s="18">
        <v>339.81</v>
      </c>
    </row>
    <row r="25" spans="2:22" ht="15.75" customHeight="1">
      <c r="B25" t="s">
        <v>176</v>
      </c>
      <c r="C25" s="3" t="s">
        <v>46</v>
      </c>
      <c r="D25" s="3" t="s">
        <v>74</v>
      </c>
      <c r="E25" s="17">
        <v>7.68</v>
      </c>
      <c r="F25" s="1" t="s">
        <v>155</v>
      </c>
      <c r="G25" s="17">
        <v>24</v>
      </c>
      <c r="H25" s="17">
        <v>190</v>
      </c>
      <c r="I25" s="17">
        <v>4</v>
      </c>
      <c r="J25" s="17"/>
      <c r="K25" s="17">
        <v>4560</v>
      </c>
      <c r="L25" s="17">
        <v>0</v>
      </c>
      <c r="M25" s="19">
        <v>1949</v>
      </c>
      <c r="N25" s="8">
        <v>41</v>
      </c>
      <c r="O25" s="10">
        <v>0</v>
      </c>
      <c r="P25" s="3">
        <v>48</v>
      </c>
      <c r="Q25" s="4"/>
      <c r="R25" s="3" t="s">
        <v>23</v>
      </c>
      <c r="S25" s="3">
        <v>3.3</v>
      </c>
      <c r="T25" s="3">
        <v>2.3</v>
      </c>
      <c r="U25" s="3">
        <v>7.48</v>
      </c>
      <c r="V25" s="18">
        <v>374.61</v>
      </c>
    </row>
    <row r="26" spans="2:22" ht="15.75" customHeight="1">
      <c r="B26" t="s">
        <v>176</v>
      </c>
      <c r="C26" s="3" t="s">
        <v>46</v>
      </c>
      <c r="D26" s="3" t="s">
        <v>75</v>
      </c>
      <c r="E26" s="17">
        <v>15.74</v>
      </c>
      <c r="F26" s="1">
        <v>45</v>
      </c>
      <c r="G26" s="17">
        <v>504</v>
      </c>
      <c r="H26" s="17">
        <v>160</v>
      </c>
      <c r="I26" s="17">
        <v>3</v>
      </c>
      <c r="J26" s="17"/>
      <c r="K26" s="17">
        <v>15150</v>
      </c>
      <c r="L26" s="17">
        <v>0</v>
      </c>
      <c r="M26" s="19">
        <v>2320</v>
      </c>
      <c r="N26" s="8">
        <v>46</v>
      </c>
      <c r="O26" s="10">
        <v>0</v>
      </c>
      <c r="P26" s="3">
        <v>50</v>
      </c>
      <c r="Q26" s="4"/>
      <c r="R26" s="3" t="s">
        <v>23</v>
      </c>
      <c r="S26" s="3">
        <v>2.9</v>
      </c>
      <c r="T26" s="3">
        <v>1.9</v>
      </c>
      <c r="U26" s="3">
        <v>5.55</v>
      </c>
      <c r="V26" s="18">
        <v>314.65</v>
      </c>
    </row>
    <row r="27" spans="2:22" ht="13.2">
      <c r="B27" t="s">
        <v>176</v>
      </c>
      <c r="C27" s="3" t="s">
        <v>46</v>
      </c>
      <c r="D27" s="3" t="s">
        <v>76</v>
      </c>
      <c r="E27" s="17">
        <v>4.29</v>
      </c>
      <c r="F27" s="1">
        <v>4</v>
      </c>
      <c r="G27" s="17">
        <v>1134</v>
      </c>
      <c r="H27" s="17">
        <v>15</v>
      </c>
      <c r="I27" s="17">
        <v>0</v>
      </c>
      <c r="J27" s="17"/>
      <c r="K27" s="17">
        <v>8505</v>
      </c>
      <c r="L27" s="17">
        <v>0</v>
      </c>
      <c r="M27" s="19">
        <v>2854</v>
      </c>
      <c r="N27" s="8">
        <v>0</v>
      </c>
      <c r="O27" s="10">
        <v>0</v>
      </c>
      <c r="P27" s="3" t="s">
        <v>24</v>
      </c>
      <c r="Q27" s="4"/>
      <c r="R27" s="3" t="s">
        <v>23</v>
      </c>
      <c r="S27" s="3" t="e">
        <v>#DIV/0!</v>
      </c>
      <c r="T27" s="3">
        <v>1.6</v>
      </c>
      <c r="U27" s="3" t="e">
        <v>#DIV/0!</v>
      </c>
      <c r="V27" s="18">
        <v>255.78</v>
      </c>
    </row>
    <row r="28" spans="2:22" ht="13.2">
      <c r="B28" t="s">
        <v>176</v>
      </c>
      <c r="C28" s="3" t="s">
        <v>46</v>
      </c>
      <c r="D28" s="3" t="s">
        <v>79</v>
      </c>
      <c r="E28" s="17">
        <v>5.88</v>
      </c>
      <c r="F28" s="1">
        <v>37</v>
      </c>
      <c r="G28" s="17">
        <v>62</v>
      </c>
      <c r="H28" s="17">
        <v>70</v>
      </c>
      <c r="I28" s="17">
        <v>0</v>
      </c>
      <c r="J28" s="17"/>
      <c r="K28" s="17">
        <v>2170</v>
      </c>
      <c r="L28" s="17">
        <v>0</v>
      </c>
      <c r="M28" s="2">
        <v>624</v>
      </c>
      <c r="N28" s="8">
        <v>0</v>
      </c>
      <c r="O28" s="10">
        <v>0</v>
      </c>
      <c r="P28" s="3" t="s">
        <v>24</v>
      </c>
      <c r="Q28" s="4"/>
      <c r="R28" s="3" t="s">
        <v>23</v>
      </c>
      <c r="S28" s="3" t="e">
        <v>#DIV/0!</v>
      </c>
      <c r="T28" s="3">
        <v>7.2</v>
      </c>
      <c r="U28" s="3" t="e">
        <v>#DIV/0!</v>
      </c>
      <c r="V28" s="18">
        <v>1170.69</v>
      </c>
    </row>
    <row r="29" spans="2:10" ht="14.4">
      <c r="B29" t="s">
        <v>176</v>
      </c>
      <c r="C29" s="15" t="s">
        <v>46</v>
      </c>
      <c r="D29" s="16" t="s">
        <v>81</v>
      </c>
      <c r="E29" s="15">
        <v>4.12</v>
      </c>
      <c r="F29" s="15">
        <v>70</v>
      </c>
      <c r="G29" s="15">
        <v>16</v>
      </c>
      <c r="H29" s="15">
        <v>210</v>
      </c>
      <c r="I29" s="15">
        <v>5</v>
      </c>
      <c r="J29" s="15" t="s">
        <v>27</v>
      </c>
    </row>
    <row r="30" spans="2:22" ht="13.2">
      <c r="B30" t="s">
        <v>176</v>
      </c>
      <c r="C30" s="3" t="s">
        <v>46</v>
      </c>
      <c r="D30" s="3" t="s">
        <v>82</v>
      </c>
      <c r="E30" s="17">
        <v>3.38</v>
      </c>
      <c r="F30" s="1">
        <v>28</v>
      </c>
      <c r="G30" s="17">
        <v>48</v>
      </c>
      <c r="H30" s="17">
        <v>80</v>
      </c>
      <c r="I30" s="17">
        <v>2</v>
      </c>
      <c r="J30" s="17"/>
      <c r="K30" s="17">
        <v>2600</v>
      </c>
      <c r="L30" s="17">
        <v>0</v>
      </c>
      <c r="M30" s="19">
        <v>3333</v>
      </c>
      <c r="N30" s="8">
        <v>103</v>
      </c>
      <c r="O30" s="10">
        <v>0</v>
      </c>
      <c r="P30" s="3">
        <v>33</v>
      </c>
      <c r="Q30" s="4"/>
      <c r="R30" s="3" t="s">
        <v>23</v>
      </c>
      <c r="S30" s="3">
        <v>1.3</v>
      </c>
      <c r="T30" s="3">
        <v>1.3</v>
      </c>
      <c r="U30" s="3">
        <v>1.75</v>
      </c>
      <c r="V30" s="18">
        <v>219</v>
      </c>
    </row>
    <row r="31" spans="2:22" ht="13.2">
      <c r="B31" t="s">
        <v>176</v>
      </c>
      <c r="C31" s="3" t="s">
        <v>46</v>
      </c>
      <c r="D31" s="3" t="s">
        <v>83</v>
      </c>
      <c r="E31" s="17">
        <v>5.88</v>
      </c>
      <c r="F31" s="1">
        <v>56</v>
      </c>
      <c r="G31" s="17">
        <v>48</v>
      </c>
      <c r="H31" s="17">
        <v>200</v>
      </c>
      <c r="I31" s="17">
        <v>6</v>
      </c>
      <c r="J31" s="17"/>
      <c r="K31" s="17">
        <v>1600</v>
      </c>
      <c r="L31" s="17">
        <v>0</v>
      </c>
      <c r="M31" s="19">
        <v>1600</v>
      </c>
      <c r="N31" s="8">
        <v>56</v>
      </c>
      <c r="O31" s="10">
        <v>0</v>
      </c>
      <c r="P31" s="3">
        <v>29</v>
      </c>
      <c r="Q31" s="4"/>
      <c r="R31" s="3" t="s">
        <v>23</v>
      </c>
      <c r="S31" s="3">
        <v>2.4</v>
      </c>
      <c r="T31" s="3">
        <v>2.8</v>
      </c>
      <c r="U31" s="3">
        <v>6.67</v>
      </c>
      <c r="V31" s="18">
        <v>456.25</v>
      </c>
    </row>
    <row r="32" spans="2:22" ht="13.2">
      <c r="B32" t="s">
        <v>176</v>
      </c>
      <c r="C32" s="3" t="s">
        <v>46</v>
      </c>
      <c r="D32" s="3" t="s">
        <v>86</v>
      </c>
      <c r="E32" s="17" t="s">
        <v>52</v>
      </c>
      <c r="F32" s="1">
        <v>56</v>
      </c>
      <c r="G32" s="17">
        <v>8</v>
      </c>
      <c r="H32" s="17">
        <v>210</v>
      </c>
      <c r="I32" s="17">
        <v>7</v>
      </c>
      <c r="J32" s="17"/>
      <c r="K32" s="17">
        <v>1470</v>
      </c>
      <c r="L32" s="17">
        <v>0</v>
      </c>
      <c r="M32" s="19">
        <v>1470</v>
      </c>
      <c r="N32" s="8">
        <v>49</v>
      </c>
      <c r="O32" s="10">
        <v>0</v>
      </c>
      <c r="P32" s="3">
        <v>30</v>
      </c>
      <c r="Q32" s="4"/>
      <c r="R32" s="3" t="s">
        <v>23</v>
      </c>
      <c r="S32" s="3">
        <v>2.7</v>
      </c>
      <c r="T32" s="3">
        <v>3</v>
      </c>
      <c r="U32" s="3">
        <v>8.3</v>
      </c>
      <c r="V32" s="18">
        <v>496.6</v>
      </c>
    </row>
    <row r="33" spans="2:10" ht="14.4">
      <c r="B33" t="s">
        <v>176</v>
      </c>
      <c r="C33" s="15" t="s">
        <v>88</v>
      </c>
      <c r="D33" s="21" t="s">
        <v>89</v>
      </c>
      <c r="E33" s="15">
        <v>6.48</v>
      </c>
      <c r="F33" s="15">
        <f>453*4</f>
        <v>1812</v>
      </c>
      <c r="G33" s="15">
        <v>4</v>
      </c>
      <c r="H33" s="15">
        <v>30</v>
      </c>
      <c r="I33" s="15">
        <v>2</v>
      </c>
      <c r="J33" s="15" t="s">
        <v>27</v>
      </c>
    </row>
    <row r="34" spans="2:22" ht="13.2">
      <c r="B34" t="s">
        <v>176</v>
      </c>
      <c r="C34" s="3" t="s">
        <v>88</v>
      </c>
      <c r="D34" s="3" t="s">
        <v>90</v>
      </c>
      <c r="E34" s="17" t="s">
        <v>136</v>
      </c>
      <c r="F34" s="1">
        <v>85</v>
      </c>
      <c r="G34" s="17">
        <v>5</v>
      </c>
      <c r="H34" s="17">
        <v>70</v>
      </c>
      <c r="I34" s="17">
        <v>4</v>
      </c>
      <c r="J34" s="17"/>
      <c r="K34" s="17">
        <v>700</v>
      </c>
      <c r="L34" s="17">
        <v>0</v>
      </c>
      <c r="M34" s="2">
        <v>354</v>
      </c>
      <c r="N34" s="8">
        <v>25</v>
      </c>
      <c r="O34" s="10">
        <v>0</v>
      </c>
      <c r="P34" s="3">
        <v>14</v>
      </c>
      <c r="Q34" s="4"/>
      <c r="R34" s="3" t="s">
        <v>23</v>
      </c>
      <c r="S34" s="3">
        <v>5.3</v>
      </c>
      <c r="T34" s="3">
        <v>12.6</v>
      </c>
      <c r="U34" s="3">
        <v>66.97</v>
      </c>
      <c r="V34" s="18">
        <v>2064.86</v>
      </c>
    </row>
    <row r="35" spans="2:22" ht="13.2">
      <c r="B35" t="s">
        <v>176</v>
      </c>
      <c r="C35" s="3" t="s">
        <v>88</v>
      </c>
      <c r="D35" s="3" t="s">
        <v>91</v>
      </c>
      <c r="E35" s="17">
        <v>10.98</v>
      </c>
      <c r="F35" s="1">
        <v>172</v>
      </c>
      <c r="G35" s="17">
        <v>6</v>
      </c>
      <c r="H35" s="17" t="s">
        <v>160</v>
      </c>
      <c r="I35" s="17">
        <v>14.5</v>
      </c>
      <c r="J35" s="17"/>
      <c r="K35" s="17">
        <v>1440</v>
      </c>
      <c r="L35" s="17">
        <v>0</v>
      </c>
      <c r="M35" s="2">
        <v>576</v>
      </c>
      <c r="N35" s="8">
        <v>27</v>
      </c>
      <c r="O35" s="10">
        <v>0</v>
      </c>
      <c r="P35" s="3">
        <v>21</v>
      </c>
      <c r="Q35" s="4"/>
      <c r="R35" s="3" t="s">
        <v>23</v>
      </c>
      <c r="S35" s="3">
        <v>4.9</v>
      </c>
      <c r="T35" s="3">
        <v>7.8</v>
      </c>
      <c r="U35" s="3">
        <v>38.16</v>
      </c>
      <c r="V35" s="18">
        <v>1267.36</v>
      </c>
    </row>
    <row r="36" spans="2:22" ht="13.2">
      <c r="B36" t="s">
        <v>176</v>
      </c>
      <c r="C36" s="3" t="s">
        <v>92</v>
      </c>
      <c r="D36" s="23" t="s">
        <v>12</v>
      </c>
      <c r="E36" s="17">
        <v>2.27</v>
      </c>
      <c r="F36" s="1">
        <v>453</v>
      </c>
      <c r="G36" s="17"/>
      <c r="H36" s="17"/>
      <c r="I36" s="17"/>
      <c r="J36" s="17"/>
      <c r="K36" s="17">
        <v>5581.324</v>
      </c>
      <c r="L36" s="17">
        <v>0</v>
      </c>
      <c r="M36" s="2">
        <v>439</v>
      </c>
      <c r="N36" s="8">
        <v>21</v>
      </c>
      <c r="O36" s="10">
        <v>0</v>
      </c>
      <c r="P36" s="3">
        <v>21</v>
      </c>
      <c r="Q36" s="4"/>
      <c r="R36" s="3" t="s">
        <v>23</v>
      </c>
      <c r="S36" s="3">
        <v>6.3</v>
      </c>
      <c r="T36" s="3">
        <v>10.2</v>
      </c>
      <c r="U36" s="3">
        <v>63.73</v>
      </c>
      <c r="V36" s="18">
        <v>1661.08</v>
      </c>
    </row>
    <row r="37" spans="2:22" ht="13.2">
      <c r="B37" t="s">
        <v>176</v>
      </c>
      <c r="C37" s="3" t="s">
        <v>92</v>
      </c>
      <c r="D37" s="23" t="s">
        <v>33</v>
      </c>
      <c r="E37" s="17">
        <v>4.33</v>
      </c>
      <c r="F37" s="1">
        <v>453</v>
      </c>
      <c r="G37" s="17"/>
      <c r="H37" s="17"/>
      <c r="I37" s="17"/>
      <c r="J37" s="17"/>
      <c r="K37" s="17">
        <v>980</v>
      </c>
      <c r="L37" s="17">
        <v>0</v>
      </c>
      <c r="M37" s="2">
        <v>179</v>
      </c>
      <c r="N37" s="8">
        <v>10</v>
      </c>
      <c r="O37" s="10">
        <v>0</v>
      </c>
      <c r="P37" s="3">
        <v>18</v>
      </c>
      <c r="Q37" s="4"/>
      <c r="R37" s="3" t="s">
        <v>23</v>
      </c>
      <c r="S37" s="3">
        <v>13.1</v>
      </c>
      <c r="T37" s="3">
        <v>25</v>
      </c>
      <c r="U37" s="3">
        <v>327.17</v>
      </c>
      <c r="V37" s="18">
        <v>4082.04</v>
      </c>
    </row>
    <row r="38" spans="2:22" ht="13.2">
      <c r="B38" t="s">
        <v>176</v>
      </c>
      <c r="C38" s="3" t="s">
        <v>92</v>
      </c>
      <c r="D38" s="23" t="s">
        <v>68</v>
      </c>
      <c r="E38" s="17">
        <v>1.98</v>
      </c>
      <c r="F38" s="1">
        <v>453</v>
      </c>
      <c r="G38" s="17"/>
      <c r="H38" s="17"/>
      <c r="I38" s="17"/>
      <c r="J38" s="17"/>
      <c r="K38" s="17">
        <v>499</v>
      </c>
      <c r="L38" s="17">
        <v>0</v>
      </c>
      <c r="M38" s="2">
        <v>239</v>
      </c>
      <c r="N38" s="8">
        <v>50</v>
      </c>
      <c r="O38" s="10">
        <v>0</v>
      </c>
      <c r="P38" s="3">
        <v>5</v>
      </c>
      <c r="Q38" s="4"/>
      <c r="R38" s="3" t="s">
        <v>23</v>
      </c>
      <c r="S38" s="3">
        <v>2.7</v>
      </c>
      <c r="T38" s="3">
        <v>18.7</v>
      </c>
      <c r="U38" s="3">
        <v>49.99</v>
      </c>
      <c r="V38" s="18">
        <v>3057.52</v>
      </c>
    </row>
    <row r="39" spans="2:22" ht="13.2">
      <c r="B39" t="s">
        <v>176</v>
      </c>
      <c r="C39" s="3" t="s">
        <v>92</v>
      </c>
      <c r="D39" s="23" t="s">
        <v>100</v>
      </c>
      <c r="E39" s="17">
        <v>8.98</v>
      </c>
      <c r="F39" s="1">
        <v>170</v>
      </c>
      <c r="G39" s="17">
        <v>7</v>
      </c>
      <c r="H39" s="17">
        <v>270</v>
      </c>
      <c r="I39" s="17">
        <v>35</v>
      </c>
      <c r="J39" s="17"/>
      <c r="K39" s="17">
        <v>120</v>
      </c>
      <c r="L39" s="17">
        <v>0</v>
      </c>
      <c r="M39" s="2">
        <v>85</v>
      </c>
      <c r="N39" s="8">
        <v>14</v>
      </c>
      <c r="O39" s="10">
        <v>0</v>
      </c>
      <c r="P39" s="3">
        <v>6</v>
      </c>
      <c r="Q39" s="4"/>
      <c r="R39" s="3" t="s">
        <v>23</v>
      </c>
      <c r="S39" s="3">
        <v>9.5</v>
      </c>
      <c r="T39" s="3">
        <v>52.8</v>
      </c>
      <c r="U39" s="3">
        <v>502.33</v>
      </c>
      <c r="V39" s="18">
        <v>8638.33</v>
      </c>
    </row>
    <row r="40" spans="2:22" ht="13.2">
      <c r="B40" t="s">
        <v>176</v>
      </c>
      <c r="C40" s="3" t="s">
        <v>92</v>
      </c>
      <c r="D40" s="23" t="s">
        <v>103</v>
      </c>
      <c r="E40" s="17">
        <v>15.98</v>
      </c>
      <c r="F40" s="1">
        <v>100</v>
      </c>
      <c r="G40" s="17">
        <v>14</v>
      </c>
      <c r="H40" s="17">
        <v>80</v>
      </c>
      <c r="I40" s="17">
        <v>15</v>
      </c>
      <c r="J40" s="17"/>
      <c r="K40" s="17">
        <v>1166.345</v>
      </c>
      <c r="L40" s="17">
        <v>0</v>
      </c>
      <c r="M40" s="2">
        <v>167</v>
      </c>
      <c r="N40" s="8">
        <v>34</v>
      </c>
      <c r="O40" s="10">
        <v>0</v>
      </c>
      <c r="P40" s="3">
        <v>5</v>
      </c>
      <c r="Q40" s="4"/>
      <c r="R40" s="3" t="s">
        <v>23</v>
      </c>
      <c r="S40" s="3">
        <v>3.9</v>
      </c>
      <c r="T40" s="3">
        <v>26.7</v>
      </c>
      <c r="U40" s="3">
        <v>104.27</v>
      </c>
      <c r="V40" s="18">
        <v>4368.69</v>
      </c>
    </row>
    <row r="41" spans="2:22" ht="13.2">
      <c r="B41" t="s">
        <v>176</v>
      </c>
      <c r="C41" s="3" t="s">
        <v>92</v>
      </c>
      <c r="D41" s="23" t="s">
        <v>108</v>
      </c>
      <c r="E41" s="20">
        <v>0.99</v>
      </c>
      <c r="F41" s="20">
        <v>453</v>
      </c>
      <c r="G41" s="20"/>
      <c r="H41" s="20"/>
      <c r="I41" s="20"/>
      <c r="J41" s="20"/>
      <c r="K41" s="20">
        <v>440</v>
      </c>
      <c r="L41" s="17">
        <v>1814</v>
      </c>
      <c r="M41" s="2">
        <v>407</v>
      </c>
      <c r="N41" s="8">
        <v>78</v>
      </c>
      <c r="O41" s="10">
        <v>1679.97037</v>
      </c>
      <c r="P41" s="3">
        <v>5</v>
      </c>
      <c r="Q41" s="4"/>
      <c r="R41" s="3" t="s">
        <v>23</v>
      </c>
      <c r="S41" s="3">
        <v>1.7</v>
      </c>
      <c r="T41" s="3">
        <v>11</v>
      </c>
      <c r="U41" s="3">
        <v>18.87</v>
      </c>
      <c r="V41" s="18">
        <v>1791.82</v>
      </c>
    </row>
    <row r="42" spans="2:10" ht="14.4">
      <c r="B42" t="s">
        <v>176</v>
      </c>
      <c r="C42" s="15" t="s">
        <v>92</v>
      </c>
      <c r="D42" s="24" t="s">
        <v>109</v>
      </c>
      <c r="E42" s="15"/>
      <c r="F42" s="15">
        <v>453</v>
      </c>
      <c r="J42" s="15" t="s">
        <v>27</v>
      </c>
    </row>
    <row r="43" spans="2:22" ht="13.2">
      <c r="B43" t="s">
        <v>176</v>
      </c>
      <c r="C43" s="3" t="s">
        <v>115</v>
      </c>
      <c r="D43" s="23" t="s">
        <v>35</v>
      </c>
      <c r="E43" s="17">
        <v>0.46</v>
      </c>
      <c r="F43" s="1">
        <v>453</v>
      </c>
      <c r="G43" s="17"/>
      <c r="H43" s="17"/>
      <c r="I43" s="17"/>
      <c r="J43" s="17"/>
      <c r="K43" s="17">
        <v>400</v>
      </c>
      <c r="L43" s="17">
        <v>0</v>
      </c>
      <c r="M43" s="2">
        <v>299</v>
      </c>
      <c r="N43" s="8">
        <v>3</v>
      </c>
      <c r="O43" s="10">
        <v>0</v>
      </c>
      <c r="P43" s="3">
        <v>100</v>
      </c>
      <c r="Q43" s="4"/>
      <c r="R43" s="3" t="s">
        <v>23</v>
      </c>
      <c r="S43" s="3">
        <v>44.9</v>
      </c>
      <c r="T43" s="3">
        <v>15</v>
      </c>
      <c r="U43" s="3">
        <v>670.99</v>
      </c>
      <c r="V43" s="18">
        <v>2445.5</v>
      </c>
    </row>
    <row r="44" spans="2:22" ht="13.2">
      <c r="B44" t="s">
        <v>176</v>
      </c>
      <c r="C44" s="3" t="s">
        <v>115</v>
      </c>
      <c r="D44" s="23" t="s">
        <v>40</v>
      </c>
      <c r="E44" s="20">
        <v>3.48</v>
      </c>
      <c r="F44" s="20">
        <v>85</v>
      </c>
      <c r="G44" s="20">
        <v>11</v>
      </c>
      <c r="H44" s="20">
        <v>25</v>
      </c>
      <c r="I44" s="20">
        <v>3</v>
      </c>
      <c r="J44" s="17"/>
      <c r="K44" s="17"/>
      <c r="L44" s="17"/>
      <c r="M44" s="2"/>
      <c r="N44" s="8"/>
      <c r="O44" s="10"/>
      <c r="P44" s="3"/>
      <c r="Q44" s="4"/>
      <c r="R44" s="3"/>
      <c r="S44" s="3"/>
      <c r="T44" s="3"/>
      <c r="U44" s="3"/>
      <c r="V44" s="18"/>
    </row>
    <row r="45" spans="2:10" ht="14.4">
      <c r="B45" t="s">
        <v>176</v>
      </c>
      <c r="C45" s="15" t="s">
        <v>115</v>
      </c>
      <c r="D45" s="25" t="s">
        <v>54</v>
      </c>
      <c r="E45" s="15">
        <v>3.48</v>
      </c>
      <c r="F45" s="15" t="s">
        <v>163</v>
      </c>
      <c r="G45">
        <f>(453*3)/78</f>
        <v>17.423076923076923</v>
      </c>
      <c r="H45" s="15">
        <v>35</v>
      </c>
      <c r="I45" s="15">
        <v>1</v>
      </c>
      <c r="J45" s="15" t="s">
        <v>27</v>
      </c>
    </row>
    <row r="46" spans="2:10" ht="14.4">
      <c r="B46" t="s">
        <v>176</v>
      </c>
      <c r="C46" s="15" t="s">
        <v>115</v>
      </c>
      <c r="D46" s="24" t="s">
        <v>60</v>
      </c>
      <c r="E46" s="15">
        <v>2.48</v>
      </c>
      <c r="F46" s="15" t="s">
        <v>165</v>
      </c>
      <c r="J46" s="15" t="s">
        <v>27</v>
      </c>
    </row>
    <row r="47" spans="2:10" ht="14.4">
      <c r="B47" t="s">
        <v>176</v>
      </c>
      <c r="C47" s="15" t="s">
        <v>115</v>
      </c>
      <c r="D47" s="25" t="s">
        <v>77</v>
      </c>
      <c r="E47" s="15">
        <v>1.33</v>
      </c>
      <c r="F47" s="15">
        <v>453</v>
      </c>
      <c r="J47" s="15" t="s">
        <v>27</v>
      </c>
    </row>
    <row r="48" spans="2:10" ht="14.4">
      <c r="B48" t="s">
        <v>176</v>
      </c>
      <c r="C48" s="15" t="s">
        <v>115</v>
      </c>
      <c r="D48" s="24" t="s">
        <v>94</v>
      </c>
      <c r="E48" s="15">
        <v>5.48</v>
      </c>
      <c r="F48" s="15">
        <v>907.2</v>
      </c>
      <c r="J48" s="15" t="s">
        <v>27</v>
      </c>
    </row>
    <row r="49" spans="2:10" ht="14.4">
      <c r="B49" t="s">
        <v>176</v>
      </c>
      <c r="C49" s="15" t="s">
        <v>115</v>
      </c>
      <c r="D49" s="24" t="s">
        <v>96</v>
      </c>
      <c r="E49" s="15">
        <v>0.83</v>
      </c>
      <c r="G49" s="15">
        <v>1</v>
      </c>
      <c r="J49" s="15" t="s">
        <v>27</v>
      </c>
    </row>
    <row r="50" spans="2:6" ht="13.2">
      <c r="B50" t="s">
        <v>176</v>
      </c>
      <c r="C50" s="15" t="s">
        <v>115</v>
      </c>
      <c r="D50" s="26" t="s">
        <v>97</v>
      </c>
      <c r="E50" s="15" t="s">
        <v>136</v>
      </c>
      <c r="F50" s="15">
        <f>453*0.5</f>
        <v>226.5</v>
      </c>
    </row>
    <row r="51" spans="2:10" ht="14.4">
      <c r="B51" t="s">
        <v>176</v>
      </c>
      <c r="C51" s="15" t="s">
        <v>115</v>
      </c>
      <c r="D51" s="25" t="s">
        <v>99</v>
      </c>
      <c r="E51" s="15">
        <v>1.66</v>
      </c>
      <c r="F51" s="15">
        <v>453</v>
      </c>
      <c r="J51" s="15" t="s">
        <v>27</v>
      </c>
    </row>
    <row r="52" spans="2:10" ht="14.4">
      <c r="B52" t="s">
        <v>176</v>
      </c>
      <c r="C52" s="15" t="s">
        <v>115</v>
      </c>
      <c r="D52" s="25" t="s">
        <v>102</v>
      </c>
      <c r="E52" s="15">
        <v>0.98</v>
      </c>
      <c r="F52" s="15">
        <f>0.75*453</f>
        <v>339.75</v>
      </c>
      <c r="J52" s="15" t="s">
        <v>27</v>
      </c>
    </row>
    <row r="53" spans="2:10" ht="14.4">
      <c r="B53" t="s">
        <v>176</v>
      </c>
      <c r="C53" s="15" t="s">
        <v>115</v>
      </c>
      <c r="D53" s="24" t="s">
        <v>106</v>
      </c>
      <c r="E53" s="15" t="s">
        <v>136</v>
      </c>
      <c r="F53" s="15">
        <v>0</v>
      </c>
      <c r="J53" s="15" t="s">
        <v>27</v>
      </c>
    </row>
    <row r="54" spans="2:10" ht="14.4">
      <c r="B54" t="s">
        <v>176</v>
      </c>
      <c r="C54" s="15" t="s">
        <v>115</v>
      </c>
      <c r="D54" s="21" t="s">
        <v>122</v>
      </c>
      <c r="E54" s="15">
        <v>4.68</v>
      </c>
      <c r="F54">
        <f>453*15</f>
        <v>6795</v>
      </c>
      <c r="J54" s="15" t="s">
        <v>27</v>
      </c>
    </row>
    <row r="55" spans="2:6" ht="13.2">
      <c r="B55" t="s">
        <v>176</v>
      </c>
      <c r="C55" s="15" t="s">
        <v>115</v>
      </c>
      <c r="D55" s="15" t="s">
        <v>126</v>
      </c>
      <c r="E55" s="15">
        <v>3.98</v>
      </c>
      <c r="F55" s="15" t="s">
        <v>168</v>
      </c>
    </row>
    <row r="56" spans="2:6" ht="13.2">
      <c r="B56" t="s">
        <v>176</v>
      </c>
      <c r="C56" s="15" t="s">
        <v>115</v>
      </c>
      <c r="D56" s="15" t="s">
        <v>127</v>
      </c>
      <c r="E56" s="15">
        <v>4.98</v>
      </c>
      <c r="F56" s="15">
        <f>1130</f>
        <v>1130</v>
      </c>
    </row>
    <row r="57" spans="2:6" ht="13.2">
      <c r="B57" t="s">
        <v>176</v>
      </c>
      <c r="C57" s="15" t="s">
        <v>115</v>
      </c>
      <c r="D57" s="15" t="s">
        <v>130</v>
      </c>
      <c r="E57" s="15">
        <v>1.2</v>
      </c>
      <c r="F57" s="15">
        <v>453</v>
      </c>
    </row>
    <row r="58" spans="2:22" ht="13.2">
      <c r="B58" t="s">
        <v>176</v>
      </c>
      <c r="C58" s="3" t="s">
        <v>115</v>
      </c>
      <c r="D58" s="3" t="s">
        <v>131</v>
      </c>
      <c r="E58" s="17" t="s">
        <v>136</v>
      </c>
      <c r="F58" s="1">
        <v>453</v>
      </c>
      <c r="G58" s="17"/>
      <c r="H58" s="17"/>
      <c r="I58" s="17"/>
      <c r="J58" s="17"/>
      <c r="K58" s="17">
        <v>181.2</v>
      </c>
      <c r="L58" s="17">
        <v>0</v>
      </c>
      <c r="M58" s="2">
        <v>206</v>
      </c>
      <c r="N58" s="8">
        <v>6</v>
      </c>
      <c r="O58" s="10">
        <v>0</v>
      </c>
      <c r="P58" s="3">
        <v>32</v>
      </c>
      <c r="Q58" s="4"/>
      <c r="R58" s="3" t="s">
        <v>23</v>
      </c>
      <c r="S58" s="3">
        <v>20.8</v>
      </c>
      <c r="T58" s="3">
        <v>21.7</v>
      </c>
      <c r="U58" s="3">
        <v>451.26</v>
      </c>
      <c r="V58" s="18">
        <v>3545.25</v>
      </c>
    </row>
    <row r="60" spans="4:9" ht="13.2">
      <c r="D60" s="15" t="s">
        <v>169</v>
      </c>
      <c r="E60" s="15">
        <v>9.73</v>
      </c>
      <c r="F60" s="15">
        <v>88</v>
      </c>
      <c r="G60" s="15">
        <v>18</v>
      </c>
      <c r="H60" s="15">
        <v>210</v>
      </c>
      <c r="I60" s="15">
        <v>7</v>
      </c>
    </row>
    <row r="62" spans="4:9" ht="13.2">
      <c r="D62" s="15" t="s">
        <v>170</v>
      </c>
      <c r="E62" s="15">
        <v>18.13</v>
      </c>
      <c r="F62" s="15">
        <v>14</v>
      </c>
      <c r="G62" s="15">
        <v>1134</v>
      </c>
      <c r="H62" s="15">
        <v>130</v>
      </c>
      <c r="I62" s="15">
        <v>0</v>
      </c>
    </row>
  </sheetData>
  <autoFilter ref="C1:V58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abSelected="1" workbookViewId="0" topLeftCell="B1">
      <pane ySplit="1" topLeftCell="A2" activePane="bottomLeft" state="frozen"/>
      <selection pane="bottomLeft" activeCell="Q20" sqref="Q20"/>
    </sheetView>
  </sheetViews>
  <sheetFormatPr defaultColWidth="9.140625" defaultRowHeight="12.75"/>
  <cols>
    <col min="2" max="3" width="10.28125" style="0" customWidth="1"/>
    <col min="4" max="4" width="22.28125" style="0" customWidth="1"/>
    <col min="5" max="12" width="8.8515625" style="0" customWidth="1"/>
    <col min="13" max="13" width="18.7109375" style="0" customWidth="1"/>
    <col min="14" max="14" width="18.7109375" style="69" customWidth="1"/>
    <col min="15" max="15" width="17.8515625" style="0" customWidth="1"/>
    <col min="16" max="16" width="19.28125" style="0" customWidth="1"/>
  </cols>
  <sheetData>
    <row r="1" spans="1:16" s="54" customFormat="1" ht="13.8" customHeight="1">
      <c r="A1" s="50" t="s">
        <v>174</v>
      </c>
      <c r="B1" s="50" t="s">
        <v>15</v>
      </c>
      <c r="C1" s="50" t="s">
        <v>16</v>
      </c>
      <c r="D1" s="50" t="s">
        <v>1</v>
      </c>
      <c r="E1" s="50" t="s">
        <v>2</v>
      </c>
      <c r="F1" s="50" t="s">
        <v>3</v>
      </c>
      <c r="G1" s="50" t="s">
        <v>4</v>
      </c>
      <c r="H1" s="50" t="s">
        <v>5</v>
      </c>
      <c r="I1" s="50" t="s">
        <v>6</v>
      </c>
      <c r="J1" s="50" t="s">
        <v>7</v>
      </c>
      <c r="K1" s="50" t="s">
        <v>8</v>
      </c>
      <c r="L1" s="50" t="s">
        <v>9</v>
      </c>
      <c r="M1" s="53" t="s">
        <v>177</v>
      </c>
      <c r="N1" s="65" t="s">
        <v>180</v>
      </c>
      <c r="O1" s="51" t="s">
        <v>10</v>
      </c>
      <c r="P1" s="52" t="s">
        <v>11</v>
      </c>
    </row>
    <row r="2" spans="1:16" ht="12.75">
      <c r="A2" s="31"/>
      <c r="C2" s="32" t="s">
        <v>23</v>
      </c>
      <c r="D2" s="33" t="s">
        <v>12</v>
      </c>
      <c r="E2" s="34">
        <v>17.56</v>
      </c>
      <c r="F2" s="35">
        <v>112</v>
      </c>
      <c r="G2" s="34">
        <v>40</v>
      </c>
      <c r="H2" s="34">
        <v>350</v>
      </c>
      <c r="I2" s="34">
        <v>19</v>
      </c>
      <c r="J2" s="34"/>
      <c r="K2" s="34">
        <f>H2*G2</f>
        <v>14000</v>
      </c>
      <c r="L2" s="34">
        <f>F2*G2</f>
        <v>4480</v>
      </c>
      <c r="M2" s="55">
        <f>F2*G2/E2</f>
        <v>255.12528473804102</v>
      </c>
      <c r="N2" s="55"/>
      <c r="O2" s="36">
        <f>K2/E2</f>
        <v>797.2665148063782</v>
      </c>
      <c r="P2" s="37">
        <f>(I2*G2)/E2</f>
        <v>43.28018223234624</v>
      </c>
    </row>
    <row r="3" spans="1:16" ht="13.2" customHeight="1">
      <c r="A3" s="31"/>
      <c r="B3" s="4"/>
      <c r="C3" s="32" t="s">
        <v>23</v>
      </c>
      <c r="D3" s="33" t="s">
        <v>25</v>
      </c>
      <c r="E3" s="34">
        <v>18.92</v>
      </c>
      <c r="F3" s="35">
        <v>112</v>
      </c>
      <c r="G3" s="34">
        <v>9</v>
      </c>
      <c r="H3" s="34">
        <v>240</v>
      </c>
      <c r="I3" s="34">
        <v>21</v>
      </c>
      <c r="J3" s="34"/>
      <c r="K3" s="34">
        <f>H3*G3</f>
        <v>2160</v>
      </c>
      <c r="L3" s="34">
        <f>F3*G3</f>
        <v>1008</v>
      </c>
      <c r="M3" s="38">
        <f>F3*G3/E3</f>
        <v>53.276955602536994</v>
      </c>
      <c r="N3" s="38"/>
      <c r="O3" s="36">
        <f>K3/E3</f>
        <v>114.16490486257928</v>
      </c>
      <c r="P3" s="37">
        <f>(I3*G3)/E3</f>
        <v>9.989429175475687</v>
      </c>
    </row>
    <row r="4" spans="1:16" ht="13.2" customHeight="1">
      <c r="A4" s="4" t="s">
        <v>46</v>
      </c>
      <c r="C4" s="44" t="s">
        <v>175</v>
      </c>
      <c r="D4" s="33" t="s">
        <v>29</v>
      </c>
      <c r="E4" s="34">
        <v>0.68</v>
      </c>
      <c r="F4" s="35">
        <v>56</v>
      </c>
      <c r="G4" s="34">
        <v>2</v>
      </c>
      <c r="H4" s="34">
        <v>50</v>
      </c>
      <c r="I4" s="34">
        <v>11</v>
      </c>
      <c r="J4" s="34"/>
      <c r="K4" s="34">
        <f>H4*G4</f>
        <v>100</v>
      </c>
      <c r="L4" s="34">
        <f>F4*G4</f>
        <v>112</v>
      </c>
      <c r="M4" s="38">
        <f>F4*G4/E4</f>
        <v>164.70588235294116</v>
      </c>
      <c r="N4" s="38"/>
      <c r="O4" s="36">
        <f>K4/E4</f>
        <v>147.05882352941177</v>
      </c>
      <c r="P4" s="37">
        <f>(I4*G4)/E4</f>
        <v>32.35294117647059</v>
      </c>
    </row>
    <row r="5" spans="1:16" ht="13.2" customHeight="1">
      <c r="A5" s="31"/>
      <c r="B5" s="4"/>
      <c r="C5" s="32" t="s">
        <v>23</v>
      </c>
      <c r="D5" s="33" t="s">
        <v>34</v>
      </c>
      <c r="E5" s="34">
        <v>0.8</v>
      </c>
      <c r="F5" s="35">
        <v>56</v>
      </c>
      <c r="G5" s="34">
        <v>8</v>
      </c>
      <c r="H5" s="34">
        <v>200</v>
      </c>
      <c r="I5" s="34">
        <v>7</v>
      </c>
      <c r="J5" s="34"/>
      <c r="K5" s="34">
        <f>H5*G5</f>
        <v>1600</v>
      </c>
      <c r="L5" s="34">
        <f>F5*G5</f>
        <v>448</v>
      </c>
      <c r="M5" s="38">
        <f>F5*G5/E5</f>
        <v>560</v>
      </c>
      <c r="N5" s="38"/>
      <c r="O5" s="36">
        <f>K5/E5</f>
        <v>2000</v>
      </c>
      <c r="P5" s="37">
        <f>(I5*G5)/E5</f>
        <v>70</v>
      </c>
    </row>
    <row r="6" spans="1:16" ht="13.2" customHeight="1">
      <c r="A6" s="31"/>
      <c r="B6" s="4"/>
      <c r="C6" s="32" t="s">
        <v>23</v>
      </c>
      <c r="D6" s="33" t="s">
        <v>38</v>
      </c>
      <c r="E6" s="34">
        <v>3.79</v>
      </c>
      <c r="F6" s="35">
        <v>88</v>
      </c>
      <c r="G6" s="34">
        <v>4.5</v>
      </c>
      <c r="H6" s="34">
        <v>210</v>
      </c>
      <c r="I6" s="34">
        <v>7</v>
      </c>
      <c r="J6" s="34"/>
      <c r="K6" s="34">
        <f>H6*G6</f>
        <v>945</v>
      </c>
      <c r="L6" s="34">
        <f>F6*G6</f>
        <v>396</v>
      </c>
      <c r="M6" s="38">
        <f>F6*G6/E6</f>
        <v>104.48548812664907</v>
      </c>
      <c r="N6" s="38"/>
      <c r="O6" s="36">
        <f>K6/E6</f>
        <v>249.34036939313984</v>
      </c>
      <c r="P6" s="37">
        <f>(I6*G6)/E6</f>
        <v>8.311345646437994</v>
      </c>
    </row>
    <row r="7" spans="1:16" ht="13.2" customHeight="1">
      <c r="A7" s="31"/>
      <c r="B7" s="4"/>
      <c r="C7" s="32" t="s">
        <v>23</v>
      </c>
      <c r="D7" s="33" t="s">
        <v>42</v>
      </c>
      <c r="E7" s="34">
        <v>1.67</v>
      </c>
      <c r="F7" s="35">
        <v>81</v>
      </c>
      <c r="G7" s="34">
        <v>6</v>
      </c>
      <c r="H7" s="34">
        <v>210</v>
      </c>
      <c r="I7" s="34" t="s">
        <v>44</v>
      </c>
      <c r="J7" s="34"/>
      <c r="K7" s="34">
        <f>H7*G7</f>
        <v>1260</v>
      </c>
      <c r="L7" s="34">
        <f>F7*G7</f>
        <v>486</v>
      </c>
      <c r="M7" s="38">
        <f>F7*G7/E7</f>
        <v>291.0179640718563</v>
      </c>
      <c r="N7" s="38"/>
      <c r="O7" s="36">
        <f>K7/E7</f>
        <v>754.491017964072</v>
      </c>
      <c r="P7" s="37" t="e">
        <f>(I7*G7)/E7</f>
        <v>#VALUE!</v>
      </c>
    </row>
    <row r="8" spans="1:16" ht="13.2" customHeight="1">
      <c r="A8" s="31"/>
      <c r="B8" s="4"/>
      <c r="C8" s="32" t="s">
        <v>23</v>
      </c>
      <c r="D8" s="33" t="s">
        <v>35</v>
      </c>
      <c r="E8" s="34">
        <v>0.25</v>
      </c>
      <c r="F8" s="35">
        <v>453</v>
      </c>
      <c r="G8" s="34">
        <v>1</v>
      </c>
      <c r="H8" s="34"/>
      <c r="I8" s="34"/>
      <c r="J8" s="34"/>
      <c r="K8" s="34">
        <f>H8*G8</f>
        <v>0</v>
      </c>
      <c r="L8" s="34">
        <f>F8*G8</f>
        <v>453</v>
      </c>
      <c r="M8" s="38">
        <f>F8*G8/E8</f>
        <v>1812</v>
      </c>
      <c r="N8" s="38"/>
      <c r="O8" s="36">
        <f>K8/E8</f>
        <v>0</v>
      </c>
      <c r="P8" s="37">
        <f>(I8*G8)/E8</f>
        <v>0</v>
      </c>
    </row>
    <row r="9" spans="1:16" ht="14.4" customHeight="1">
      <c r="A9" s="31"/>
      <c r="C9" s="32" t="s">
        <v>23</v>
      </c>
      <c r="D9" s="40" t="s">
        <v>47</v>
      </c>
      <c r="E9" s="41">
        <v>3.48</v>
      </c>
      <c r="F9" s="41">
        <v>37</v>
      </c>
      <c r="G9" s="41">
        <v>31</v>
      </c>
      <c r="H9" s="41">
        <v>70</v>
      </c>
      <c r="I9" s="41">
        <v>0</v>
      </c>
      <c r="J9" s="41" t="s">
        <v>27</v>
      </c>
      <c r="K9" s="34">
        <f>H9*G9</f>
        <v>2170</v>
      </c>
      <c r="L9" s="34">
        <f>F9*G9</f>
        <v>1147</v>
      </c>
      <c r="M9" s="38">
        <f>F9*G9/E9</f>
        <v>329.5977011494253</v>
      </c>
      <c r="N9" s="38"/>
      <c r="O9" s="36">
        <f>K9/E9</f>
        <v>623.5632183908046</v>
      </c>
      <c r="P9" s="37">
        <f>(I9*G9)/E9</f>
        <v>0</v>
      </c>
    </row>
    <row r="10" spans="1:16" ht="14.4" customHeight="1">
      <c r="A10" s="15" t="s">
        <v>46</v>
      </c>
      <c r="C10" s="44" t="s">
        <v>175</v>
      </c>
      <c r="D10" s="58" t="s">
        <v>37</v>
      </c>
      <c r="E10" s="41">
        <v>0.99</v>
      </c>
      <c r="F10" s="41">
        <v>8</v>
      </c>
      <c r="G10" s="41">
        <v>114</v>
      </c>
      <c r="H10" s="41">
        <v>30</v>
      </c>
      <c r="I10" s="41">
        <v>0</v>
      </c>
      <c r="J10" s="41" t="s">
        <v>27</v>
      </c>
      <c r="K10" s="34">
        <f>H10*G10</f>
        <v>3420</v>
      </c>
      <c r="L10" s="34">
        <f>F10*G10</f>
        <v>912</v>
      </c>
      <c r="M10" s="38">
        <f>F10*G10/E10</f>
        <v>921.2121212121212</v>
      </c>
      <c r="N10" s="38"/>
      <c r="O10" s="36">
        <f>K10/E10</f>
        <v>3454.5454545454545</v>
      </c>
      <c r="P10" s="37">
        <f>(I10*G10)/E10</f>
        <v>0</v>
      </c>
    </row>
    <row r="11" spans="1:16" ht="13.2" customHeight="1">
      <c r="A11" s="4" t="s">
        <v>88</v>
      </c>
      <c r="C11" s="44" t="s">
        <v>176</v>
      </c>
      <c r="D11" s="33" t="s">
        <v>90</v>
      </c>
      <c r="E11" s="34" t="s">
        <v>136</v>
      </c>
      <c r="F11" s="35">
        <v>85</v>
      </c>
      <c r="G11" s="34">
        <v>5</v>
      </c>
      <c r="H11" s="34">
        <v>70</v>
      </c>
      <c r="I11" s="34">
        <v>4</v>
      </c>
      <c r="J11" s="34"/>
      <c r="K11" s="34">
        <f>H11*G11</f>
        <v>350</v>
      </c>
      <c r="L11" s="34">
        <f>F11*G11</f>
        <v>425</v>
      </c>
      <c r="M11" s="56" t="s">
        <v>179</v>
      </c>
      <c r="N11" s="71" t="s">
        <v>179</v>
      </c>
      <c r="O11" s="36" t="e">
        <f>K11/E11</f>
        <v>#VALUE!</v>
      </c>
      <c r="P11" s="37" t="e">
        <f>(I11*G11)/E11</f>
        <v>#VALUE!</v>
      </c>
    </row>
    <row r="12" spans="1:16" ht="13.2" customHeight="1">
      <c r="A12" s="4" t="s">
        <v>21</v>
      </c>
      <c r="C12" s="44" t="s">
        <v>176</v>
      </c>
      <c r="D12" s="33" t="s">
        <v>22</v>
      </c>
      <c r="E12" s="43"/>
      <c r="F12" s="43">
        <v>14</v>
      </c>
      <c r="G12" s="43">
        <v>32</v>
      </c>
      <c r="H12" s="43">
        <v>100</v>
      </c>
      <c r="I12" s="43">
        <v>0</v>
      </c>
      <c r="J12" s="34"/>
      <c r="K12" s="34">
        <f>H12*G12</f>
        <v>3200</v>
      </c>
      <c r="L12" s="34">
        <f>F12*G12</f>
        <v>448</v>
      </c>
      <c r="M12" s="38" t="e">
        <f>F12*G12/E12</f>
        <v>#DIV/0!</v>
      </c>
      <c r="N12" s="38"/>
      <c r="O12" s="36" t="e">
        <f>K12/E12</f>
        <v>#DIV/0!</v>
      </c>
      <c r="P12" s="37" t="e">
        <f>(I12*G12)/E12</f>
        <v>#DIV/0!</v>
      </c>
    </row>
    <row r="13" spans="1:16" ht="14.4" customHeight="1">
      <c r="A13" s="15" t="s">
        <v>115</v>
      </c>
      <c r="C13" s="44" t="s">
        <v>30</v>
      </c>
      <c r="D13" s="58" t="s">
        <v>54</v>
      </c>
      <c r="E13" s="41">
        <v>5.49</v>
      </c>
      <c r="F13" s="44">
        <f>453*10</f>
        <v>4530</v>
      </c>
      <c r="G13" s="44">
        <v>1</v>
      </c>
      <c r="H13" s="44"/>
      <c r="I13" s="41"/>
      <c r="J13" s="41"/>
      <c r="K13" s="34">
        <f>H13*F13</f>
        <v>0</v>
      </c>
      <c r="L13" s="34">
        <f>F13*G13</f>
        <v>4530</v>
      </c>
      <c r="M13" s="38">
        <f>F13*G13/E13</f>
        <v>825.1366120218579</v>
      </c>
      <c r="N13" s="38"/>
      <c r="O13" s="36">
        <f>K13/E13</f>
        <v>0</v>
      </c>
      <c r="P13" s="37">
        <f>(I13*G13)/E13</f>
        <v>0</v>
      </c>
    </row>
    <row r="14" spans="1:16" ht="14.4" customHeight="1">
      <c r="A14" s="31"/>
      <c r="C14" s="32" t="s">
        <v>23</v>
      </c>
      <c r="D14" s="40" t="s">
        <v>60</v>
      </c>
      <c r="E14" s="41">
        <v>2.96</v>
      </c>
      <c r="F14" s="41">
        <v>453</v>
      </c>
      <c r="G14" s="44">
        <v>1</v>
      </c>
      <c r="H14" s="44"/>
      <c r="I14" s="44"/>
      <c r="J14" s="41" t="s">
        <v>27</v>
      </c>
      <c r="K14" s="34">
        <f>H14*G14</f>
        <v>0</v>
      </c>
      <c r="L14" s="34">
        <f>F14*G14</f>
        <v>453</v>
      </c>
      <c r="M14" s="38">
        <f>F14*G14/E14</f>
        <v>153.04054054054055</v>
      </c>
      <c r="N14" s="38"/>
      <c r="O14" s="36">
        <f>K14/E14</f>
        <v>0</v>
      </c>
      <c r="P14" s="37">
        <f>(I14*G14)/E14</f>
        <v>0</v>
      </c>
    </row>
    <row r="15" spans="1:16" ht="14.4" customHeight="1">
      <c r="A15" s="15" t="s">
        <v>21</v>
      </c>
      <c r="C15" s="44" t="s">
        <v>176</v>
      </c>
      <c r="D15" s="58" t="s">
        <v>26</v>
      </c>
      <c r="E15" s="41">
        <v>4.99</v>
      </c>
      <c r="F15" s="41">
        <v>21</v>
      </c>
      <c r="G15" s="41">
        <v>42</v>
      </c>
      <c r="H15" s="41">
        <v>80</v>
      </c>
      <c r="I15" s="41">
        <v>5</v>
      </c>
      <c r="J15" s="41" t="s">
        <v>27</v>
      </c>
      <c r="K15" s="34">
        <f>H15*G15</f>
        <v>3360</v>
      </c>
      <c r="L15" s="34">
        <f>F15*G15</f>
        <v>882</v>
      </c>
      <c r="M15" s="38">
        <f>F15*G15/E15</f>
        <v>176.75350701402806</v>
      </c>
      <c r="N15" s="38"/>
      <c r="O15" s="36">
        <f>K15/E15</f>
        <v>673.3466933867735</v>
      </c>
      <c r="P15" s="37">
        <f>(I15*G15)/E15</f>
        <v>42.08416833667334</v>
      </c>
    </row>
    <row r="16" spans="1:16" ht="13.2" customHeight="1">
      <c r="A16" s="31"/>
      <c r="B16" s="4"/>
      <c r="C16" s="32" t="s">
        <v>23</v>
      </c>
      <c r="D16" s="33" t="s">
        <v>67</v>
      </c>
      <c r="E16" s="34">
        <v>2.54</v>
      </c>
      <c r="F16" s="35">
        <v>29</v>
      </c>
      <c r="G16" s="34">
        <v>12</v>
      </c>
      <c r="H16" s="34">
        <v>150</v>
      </c>
      <c r="I16" s="34">
        <v>3</v>
      </c>
      <c r="J16" s="34"/>
      <c r="K16" s="34">
        <f>H16*G16</f>
        <v>1800</v>
      </c>
      <c r="L16" s="34">
        <f>F16*G16</f>
        <v>348</v>
      </c>
      <c r="M16" s="38">
        <f>F16*G16/E16</f>
        <v>137.00787401574803</v>
      </c>
      <c r="N16" s="38"/>
      <c r="O16" s="36">
        <f>K16/E16</f>
        <v>708.6614173228346</v>
      </c>
      <c r="P16" s="37">
        <f>(I16*G16)/E16</f>
        <v>14.173228346456693</v>
      </c>
    </row>
    <row r="17" spans="2:16" ht="13.2" customHeight="1">
      <c r="B17" s="4"/>
      <c r="C17" s="44" t="s">
        <v>173</v>
      </c>
      <c r="D17" s="33" t="s">
        <v>68</v>
      </c>
      <c r="E17" s="34">
        <v>1.89</v>
      </c>
      <c r="F17" s="35">
        <v>453</v>
      </c>
      <c r="G17" s="34">
        <v>1</v>
      </c>
      <c r="H17" s="34"/>
      <c r="I17" s="34"/>
      <c r="J17" s="34"/>
      <c r="K17" s="34">
        <f>H17*G17</f>
        <v>0</v>
      </c>
      <c r="L17" s="34">
        <f>F17*G17</f>
        <v>453</v>
      </c>
      <c r="M17" s="55">
        <f>F17*G17/E17</f>
        <v>239.6825396825397</v>
      </c>
      <c r="N17" s="63">
        <f>M17/240</f>
        <v>0.9986772486772487</v>
      </c>
      <c r="O17" s="36">
        <f>K17/E17</f>
        <v>0</v>
      </c>
      <c r="P17" s="37">
        <f>(I17*G17)/E17</f>
        <v>0</v>
      </c>
    </row>
    <row r="18" spans="1:16" ht="13.2" customHeight="1">
      <c r="A18" s="31"/>
      <c r="B18" s="4"/>
      <c r="C18" s="32" t="s">
        <v>23</v>
      </c>
      <c r="D18" s="33" t="s">
        <v>51</v>
      </c>
      <c r="E18" s="34">
        <v>1.38</v>
      </c>
      <c r="F18" s="35">
        <v>33</v>
      </c>
      <c r="G18" s="34">
        <v>14</v>
      </c>
      <c r="H18" s="34">
        <v>130</v>
      </c>
      <c r="I18" s="34">
        <v>0</v>
      </c>
      <c r="J18" s="34"/>
      <c r="K18" s="34">
        <f>H18*G18</f>
        <v>1820</v>
      </c>
      <c r="L18" s="34">
        <f>F18*G18</f>
        <v>462</v>
      </c>
      <c r="M18" s="38">
        <f>F18*G18/E18</f>
        <v>334.7826086956522</v>
      </c>
      <c r="N18" s="38"/>
      <c r="O18" s="36">
        <f>K18/E18</f>
        <v>1318.840579710145</v>
      </c>
      <c r="P18" s="37">
        <f>(I18*G18)/E18</f>
        <v>0</v>
      </c>
    </row>
    <row r="19" spans="1:16" ht="13.2" customHeight="1">
      <c r="A19" s="31"/>
      <c r="B19" s="4"/>
      <c r="C19" s="32" t="s">
        <v>23</v>
      </c>
      <c r="D19" s="33" t="s">
        <v>55</v>
      </c>
      <c r="E19" s="34">
        <v>4.48</v>
      </c>
      <c r="F19" s="35">
        <v>68</v>
      </c>
      <c r="G19" s="34">
        <v>6</v>
      </c>
      <c r="H19" s="34">
        <v>250</v>
      </c>
      <c r="I19" s="34">
        <v>21</v>
      </c>
      <c r="J19" s="34"/>
      <c r="K19" s="34">
        <f>H19*G19</f>
        <v>1500</v>
      </c>
      <c r="L19" s="34">
        <f>F19*G19</f>
        <v>408</v>
      </c>
      <c r="M19" s="38">
        <f>F19*G19/E19</f>
        <v>91.07142857142857</v>
      </c>
      <c r="N19" s="38"/>
      <c r="O19" s="36">
        <f>K19/E19</f>
        <v>334.82142857142856</v>
      </c>
      <c r="P19" s="37">
        <f>(I19*G19)/E19</f>
        <v>28.124999999999996</v>
      </c>
    </row>
    <row r="20" spans="1:16" ht="14.4" customHeight="1">
      <c r="A20" s="31"/>
      <c r="C20" s="32" t="s">
        <v>23</v>
      </c>
      <c r="D20" s="42" t="s">
        <v>78</v>
      </c>
      <c r="E20" s="41">
        <v>0.92</v>
      </c>
      <c r="F20" s="41">
        <v>8</v>
      </c>
      <c r="G20" s="41">
        <v>56</v>
      </c>
      <c r="H20" s="41">
        <v>30</v>
      </c>
      <c r="I20" s="41">
        <v>0</v>
      </c>
      <c r="J20" s="41" t="s">
        <v>27</v>
      </c>
      <c r="K20" s="34">
        <f>H20*G20</f>
        <v>1680</v>
      </c>
      <c r="L20" s="34">
        <f>F20*G20</f>
        <v>448</v>
      </c>
      <c r="M20" s="38">
        <f>F20*G20/E20</f>
        <v>486.95652173913044</v>
      </c>
      <c r="N20" s="38"/>
      <c r="O20" s="36">
        <f>K20/E20</f>
        <v>1826.086956521739</v>
      </c>
      <c r="P20" s="37">
        <f>(I20*G20)/E20</f>
        <v>0</v>
      </c>
    </row>
    <row r="21" spans="1:16" ht="13.2" customHeight="1">
      <c r="A21" s="31"/>
      <c r="B21" s="4"/>
      <c r="C21" s="32" t="s">
        <v>23</v>
      </c>
      <c r="D21" s="33" t="s">
        <v>80</v>
      </c>
      <c r="E21" s="45">
        <v>6.32</v>
      </c>
      <c r="F21" s="35">
        <v>113</v>
      </c>
      <c r="G21" s="34">
        <v>12</v>
      </c>
      <c r="H21" s="34">
        <v>110</v>
      </c>
      <c r="I21" s="34">
        <v>13</v>
      </c>
      <c r="J21" s="34"/>
      <c r="K21" s="34">
        <f>H21*G21</f>
        <v>1320</v>
      </c>
      <c r="L21" s="34">
        <f>F21*G21</f>
        <v>1356</v>
      </c>
      <c r="M21" s="38">
        <f>F21*G21/E21</f>
        <v>214.55696202531644</v>
      </c>
      <c r="N21" s="38"/>
      <c r="O21" s="36">
        <f>K21/E21</f>
        <v>208.86075949367088</v>
      </c>
      <c r="P21" s="37">
        <f>(I21*G21)/E21</f>
        <v>24.68354430379747</v>
      </c>
    </row>
    <row r="22" spans="1:16" ht="13.2" customHeight="1">
      <c r="A22" s="31"/>
      <c r="B22" s="4"/>
      <c r="C22" s="32" t="s">
        <v>23</v>
      </c>
      <c r="D22" s="33" t="s">
        <v>84</v>
      </c>
      <c r="E22" s="34">
        <v>4.38</v>
      </c>
      <c r="F22" s="35">
        <v>31</v>
      </c>
      <c r="G22" s="34">
        <v>11</v>
      </c>
      <c r="H22" s="34">
        <v>80</v>
      </c>
      <c r="I22" s="34">
        <v>2</v>
      </c>
      <c r="J22" s="34"/>
      <c r="K22" s="34">
        <f>H22*G22</f>
        <v>880</v>
      </c>
      <c r="L22" s="34">
        <f>F22*G22</f>
        <v>341</v>
      </c>
      <c r="M22" s="38">
        <f>F22*G22/E22</f>
        <v>77.85388127853882</v>
      </c>
      <c r="N22" s="38"/>
      <c r="O22" s="36">
        <f>K22/E22</f>
        <v>200.91324200913243</v>
      </c>
      <c r="P22" s="37">
        <f>(I22*G22)/E22</f>
        <v>5.0228310502283104</v>
      </c>
    </row>
    <row r="23" spans="1:16" ht="13.2" customHeight="1">
      <c r="A23" s="31"/>
      <c r="B23" s="4"/>
      <c r="C23" s="32" t="s">
        <v>23</v>
      </c>
      <c r="D23" s="33" t="s">
        <v>85</v>
      </c>
      <c r="E23" s="34">
        <v>0.5</v>
      </c>
      <c r="F23" s="35">
        <v>125</v>
      </c>
      <c r="G23" s="34">
        <v>2.5</v>
      </c>
      <c r="H23" s="34">
        <v>120</v>
      </c>
      <c r="I23" s="34">
        <v>2</v>
      </c>
      <c r="J23" s="34"/>
      <c r="K23" s="34">
        <f>H23*G23</f>
        <v>300</v>
      </c>
      <c r="L23" s="34">
        <f>F23*G23</f>
        <v>312.5</v>
      </c>
      <c r="M23" s="38">
        <f>F23*G23/E23</f>
        <v>625</v>
      </c>
      <c r="N23" s="38"/>
      <c r="O23" s="36">
        <f>K23/E23</f>
        <v>600</v>
      </c>
      <c r="P23" s="37">
        <f>(I23*G23)/E23</f>
        <v>10</v>
      </c>
    </row>
    <row r="24" spans="1:16" ht="13.2" customHeight="1">
      <c r="A24" s="31"/>
      <c r="B24" s="4"/>
      <c r="C24" s="32" t="s">
        <v>23</v>
      </c>
      <c r="D24" s="33" t="s">
        <v>87</v>
      </c>
      <c r="E24" s="34">
        <v>1.48</v>
      </c>
      <c r="F24" s="35">
        <v>28</v>
      </c>
      <c r="G24" s="34">
        <v>8</v>
      </c>
      <c r="H24" s="34">
        <v>100</v>
      </c>
      <c r="I24" s="34">
        <v>1</v>
      </c>
      <c r="J24" s="34"/>
      <c r="K24" s="34">
        <f>H24*G24</f>
        <v>800</v>
      </c>
      <c r="L24" s="34">
        <f>F24*G24</f>
        <v>224</v>
      </c>
      <c r="M24" s="38">
        <f>F24*G24/E24</f>
        <v>151.35135135135135</v>
      </c>
      <c r="N24" s="38"/>
      <c r="O24" s="36">
        <f>K24/E24</f>
        <v>540.5405405405405</v>
      </c>
      <c r="P24" s="37">
        <f>(I24*G24)/E24</f>
        <v>5.405405405405405</v>
      </c>
    </row>
    <row r="25" spans="1:16" ht="14.4" customHeight="1">
      <c r="A25" s="31"/>
      <c r="C25" s="32" t="s">
        <v>23</v>
      </c>
      <c r="D25" s="42" t="s">
        <v>77</v>
      </c>
      <c r="E25" s="41">
        <v>0.52</v>
      </c>
      <c r="F25" s="44"/>
      <c r="G25" s="44"/>
      <c r="H25" s="44"/>
      <c r="I25" s="44"/>
      <c r="J25" s="41" t="s">
        <v>27</v>
      </c>
      <c r="K25" s="34">
        <f>H25*G25</f>
        <v>0</v>
      </c>
      <c r="L25" s="34">
        <f>F25*G25</f>
        <v>0</v>
      </c>
      <c r="M25" s="38">
        <f>F25*G25/E25</f>
        <v>0</v>
      </c>
      <c r="N25" s="38"/>
      <c r="O25" s="36">
        <f>K25/E25</f>
        <v>0</v>
      </c>
      <c r="P25" s="37">
        <f>(I25*G25)/E25</f>
        <v>0</v>
      </c>
    </row>
    <row r="26" spans="1:16" ht="13.2" customHeight="1">
      <c r="A26" s="4" t="s">
        <v>21</v>
      </c>
      <c r="C26" s="44" t="s">
        <v>175</v>
      </c>
      <c r="D26" s="33" t="s">
        <v>144</v>
      </c>
      <c r="E26" s="34">
        <v>0.93</v>
      </c>
      <c r="F26" s="35">
        <v>50</v>
      </c>
      <c r="G26" s="34">
        <v>18</v>
      </c>
      <c r="H26" s="34">
        <v>70</v>
      </c>
      <c r="I26" s="34">
        <v>6</v>
      </c>
      <c r="J26" s="34"/>
      <c r="K26" s="34">
        <f>H26*G26</f>
        <v>1260</v>
      </c>
      <c r="L26" s="34">
        <f>F26*G26</f>
        <v>900</v>
      </c>
      <c r="M26" s="38">
        <f>F26*G26/E26</f>
        <v>967.7419354838709</v>
      </c>
      <c r="N26" s="66">
        <f>M26/968</f>
        <v>0.9997334044254864</v>
      </c>
      <c r="O26" s="36">
        <f>K26/E26</f>
        <v>1354.8387096774193</v>
      </c>
      <c r="P26" s="37">
        <f>(I26*G26)/E26</f>
        <v>116.12903225806451</v>
      </c>
    </row>
    <row r="27" spans="1:16" ht="14.4" customHeight="1">
      <c r="A27" s="31"/>
      <c r="C27" s="32" t="s">
        <v>23</v>
      </c>
      <c r="D27" s="40" t="s">
        <v>95</v>
      </c>
      <c r="E27" s="41">
        <v>1.38</v>
      </c>
      <c r="F27" s="41">
        <v>1.38</v>
      </c>
      <c r="G27" s="41">
        <v>4.5</v>
      </c>
      <c r="H27" s="41">
        <v>20</v>
      </c>
      <c r="I27" s="41">
        <v>0</v>
      </c>
      <c r="J27" s="41" t="s">
        <v>27</v>
      </c>
      <c r="K27" s="34">
        <f>H27*G27</f>
        <v>90</v>
      </c>
      <c r="L27" s="34">
        <f>F27*G27</f>
        <v>6.209999999999999</v>
      </c>
      <c r="M27" s="38">
        <f>F27*G27/E27</f>
        <v>4.5</v>
      </c>
      <c r="N27" s="38"/>
      <c r="O27" s="36">
        <f>K27/E27</f>
        <v>65.21739130434783</v>
      </c>
      <c r="P27" s="37">
        <f>(I27*G27)/E27</f>
        <v>0</v>
      </c>
    </row>
    <row r="28" spans="1:16" ht="13.2" customHeight="1">
      <c r="A28" s="4" t="s">
        <v>21</v>
      </c>
      <c r="C28" s="44" t="s">
        <v>175</v>
      </c>
      <c r="D28" s="33" t="s">
        <v>31</v>
      </c>
      <c r="E28" s="34">
        <v>3.19</v>
      </c>
      <c r="F28" s="35">
        <v>15</v>
      </c>
      <c r="G28" s="34">
        <v>33</v>
      </c>
      <c r="H28" s="34">
        <v>120</v>
      </c>
      <c r="I28" s="34">
        <v>0</v>
      </c>
      <c r="J28" s="34"/>
      <c r="K28" s="34">
        <f>H28*G28</f>
        <v>3960</v>
      </c>
      <c r="L28" s="34">
        <f>F28*G28</f>
        <v>495</v>
      </c>
      <c r="M28" s="38">
        <f>F28*G28/E28</f>
        <v>155.17241379310346</v>
      </c>
      <c r="N28" s="66">
        <f>M28/155</f>
        <v>1.0011123470522805</v>
      </c>
      <c r="O28" s="36">
        <f>K28/E28</f>
        <v>1241.3793103448277</v>
      </c>
      <c r="P28" s="37">
        <f>(I28*G28)/E28</f>
        <v>0</v>
      </c>
    </row>
    <row r="29" spans="1:16" ht="13.2" customHeight="1">
      <c r="A29" s="4" t="s">
        <v>46</v>
      </c>
      <c r="C29" s="44" t="s">
        <v>175</v>
      </c>
      <c r="D29" s="33" t="s">
        <v>56</v>
      </c>
      <c r="E29" s="43">
        <v>1.19</v>
      </c>
      <c r="F29" s="33">
        <v>30</v>
      </c>
      <c r="G29" s="43">
        <v>75</v>
      </c>
      <c r="H29" s="43">
        <v>110</v>
      </c>
      <c r="I29" s="43">
        <v>3</v>
      </c>
      <c r="J29" s="34"/>
      <c r="K29" s="34">
        <f>H29*G29</f>
        <v>8250</v>
      </c>
      <c r="L29" s="34">
        <f>F29*G29</f>
        <v>2250</v>
      </c>
      <c r="M29" s="38">
        <f>F29*G29/E29</f>
        <v>1890.7563025210086</v>
      </c>
      <c r="N29" s="66">
        <f>M29/1891</f>
        <v>0.999871127721316</v>
      </c>
      <c r="O29" s="36">
        <f>K29/E29</f>
        <v>6932.773109243698</v>
      </c>
      <c r="P29" s="37">
        <f>(I29*G29)/E29</f>
        <v>189.07563025210084</v>
      </c>
    </row>
    <row r="30" spans="1:16" ht="13.2" customHeight="1">
      <c r="A30" s="31"/>
      <c r="B30" s="4"/>
      <c r="C30" s="32" t="s">
        <v>23</v>
      </c>
      <c r="D30" s="33" t="s">
        <v>36</v>
      </c>
      <c r="E30" s="34">
        <v>0.87</v>
      </c>
      <c r="F30" s="35">
        <v>54</v>
      </c>
      <c r="G30" s="34">
        <v>3.5</v>
      </c>
      <c r="H30" s="34">
        <v>180</v>
      </c>
      <c r="I30" s="34">
        <v>7</v>
      </c>
      <c r="J30" s="34"/>
      <c r="K30" s="34">
        <f>H30*G30</f>
        <v>630</v>
      </c>
      <c r="L30" s="34">
        <f>F30*G30</f>
        <v>189</v>
      </c>
      <c r="M30" s="38">
        <f>F30*G30/E30</f>
        <v>217.24137931034483</v>
      </c>
      <c r="N30" s="38"/>
      <c r="O30" s="36">
        <f>K30/E30</f>
        <v>724.1379310344828</v>
      </c>
      <c r="P30" s="37">
        <f>(I30*G30)/E30</f>
        <v>28.160919540229884</v>
      </c>
    </row>
    <row r="31" spans="1:16" ht="14.4" customHeight="1">
      <c r="A31" s="31"/>
      <c r="C31" s="32" t="s">
        <v>23</v>
      </c>
      <c r="D31" s="42" t="s">
        <v>107</v>
      </c>
      <c r="E31" s="41">
        <v>2.22</v>
      </c>
      <c r="F31" s="41">
        <v>90</v>
      </c>
      <c r="G31" s="41">
        <v>10</v>
      </c>
      <c r="H31" s="41">
        <v>80</v>
      </c>
      <c r="I31" s="41">
        <v>2</v>
      </c>
      <c r="J31" s="41" t="s">
        <v>27</v>
      </c>
      <c r="K31" s="34">
        <f>H31*G31</f>
        <v>800</v>
      </c>
      <c r="L31" s="34">
        <f>F31*G31</f>
        <v>900</v>
      </c>
      <c r="M31" s="38">
        <f>F31*G31/E31</f>
        <v>405.40540540540536</v>
      </c>
      <c r="N31" s="38"/>
      <c r="O31" s="36">
        <f>K31/E31</f>
        <v>360.36036036036035</v>
      </c>
      <c r="P31" s="37">
        <f>(I31*G31)/E31</f>
        <v>9.009009009009008</v>
      </c>
    </row>
    <row r="32" spans="1:16" ht="13.2" customHeight="1">
      <c r="A32" s="15" t="s">
        <v>115</v>
      </c>
      <c r="C32" s="44" t="s">
        <v>176</v>
      </c>
      <c r="D32" s="40" t="s">
        <v>106</v>
      </c>
      <c r="E32" s="41" t="s">
        <v>136</v>
      </c>
      <c r="F32" s="41">
        <v>0</v>
      </c>
      <c r="G32" s="44"/>
      <c r="H32" s="44"/>
      <c r="I32" s="44"/>
      <c r="J32" s="41" t="s">
        <v>27</v>
      </c>
      <c r="K32" s="34">
        <f>H32*G32</f>
        <v>0</v>
      </c>
      <c r="L32" s="34">
        <f>F32*G32</f>
        <v>0</v>
      </c>
      <c r="M32" s="38" t="e">
        <f>F32*G32/E32</f>
        <v>#VALUE!</v>
      </c>
      <c r="N32" s="38"/>
      <c r="O32" s="36" t="e">
        <f>K32/E32</f>
        <v>#VALUE!</v>
      </c>
      <c r="P32" s="37" t="e">
        <f>(I32*G32)/E32</f>
        <v>#VALUE!</v>
      </c>
    </row>
    <row r="33" spans="1:16" ht="13.2" customHeight="1">
      <c r="A33" s="31"/>
      <c r="B33" s="4"/>
      <c r="C33" s="32" t="s">
        <v>23</v>
      </c>
      <c r="D33" s="33" t="s">
        <v>91</v>
      </c>
      <c r="E33" s="34">
        <v>2.78</v>
      </c>
      <c r="F33" s="35">
        <v>145</v>
      </c>
      <c r="G33" s="34">
        <v>6</v>
      </c>
      <c r="H33" s="34">
        <v>330</v>
      </c>
      <c r="I33" s="34">
        <v>13</v>
      </c>
      <c r="J33" s="34"/>
      <c r="K33" s="34">
        <f>H33*G33</f>
        <v>1980</v>
      </c>
      <c r="L33" s="34">
        <f>F33*G33</f>
        <v>870</v>
      </c>
      <c r="M33" s="38">
        <f>F33*G33/E33</f>
        <v>312.9496402877698</v>
      </c>
      <c r="N33" s="38"/>
      <c r="O33" s="36">
        <f>K33/E33</f>
        <v>712.2302158273382</v>
      </c>
      <c r="P33" s="37">
        <f>(I33*G33)/E33</f>
        <v>28.057553956834536</v>
      </c>
    </row>
    <row r="34" spans="1:16" ht="14.4" customHeight="1">
      <c r="A34" s="15" t="s">
        <v>115</v>
      </c>
      <c r="C34" s="44" t="s">
        <v>176</v>
      </c>
      <c r="D34" s="72" t="s">
        <v>94</v>
      </c>
      <c r="E34" s="41">
        <v>5.48</v>
      </c>
      <c r="F34" s="41">
        <v>907.2</v>
      </c>
      <c r="G34" s="44">
        <v>1</v>
      </c>
      <c r="H34" s="44"/>
      <c r="I34" s="44"/>
      <c r="J34" s="41" t="s">
        <v>27</v>
      </c>
      <c r="K34" s="34">
        <f>H34*G34</f>
        <v>0</v>
      </c>
      <c r="L34" s="34">
        <f>F34*G34</f>
        <v>907.2</v>
      </c>
      <c r="M34" s="38">
        <f>F34*G34/E34</f>
        <v>165.54744525547446</v>
      </c>
      <c r="N34" s="67"/>
      <c r="O34" s="36">
        <f>K34/E34</f>
        <v>0</v>
      </c>
      <c r="P34" s="37">
        <f>(I34*G34)/E34</f>
        <v>0</v>
      </c>
    </row>
    <row r="35" spans="1:16" ht="14.4" customHeight="1">
      <c r="A35" s="31"/>
      <c r="C35" s="32" t="s">
        <v>23</v>
      </c>
      <c r="D35" s="42" t="s">
        <v>110</v>
      </c>
      <c r="E35" s="41">
        <v>2.98</v>
      </c>
      <c r="F35" s="41">
        <v>453</v>
      </c>
      <c r="G35" s="44">
        <v>1</v>
      </c>
      <c r="H35" s="44"/>
      <c r="I35" s="44"/>
      <c r="J35" s="41" t="s">
        <v>27</v>
      </c>
      <c r="K35" s="34">
        <f>H35*G35</f>
        <v>0</v>
      </c>
      <c r="L35" s="34">
        <f>F35*G35</f>
        <v>453</v>
      </c>
      <c r="M35" s="38">
        <f>F35*G35/E35</f>
        <v>152.01342281879195</v>
      </c>
      <c r="N35" s="38"/>
      <c r="O35" s="36">
        <f>K35/E35</f>
        <v>0</v>
      </c>
      <c r="P35" s="37">
        <f>(I35*G35)/E35</f>
        <v>0</v>
      </c>
    </row>
    <row r="36" spans="1:16" ht="13.2" customHeight="1">
      <c r="A36" s="31"/>
      <c r="B36" s="4"/>
      <c r="C36" s="32" t="s">
        <v>23</v>
      </c>
      <c r="D36" s="33" t="s">
        <v>111</v>
      </c>
      <c r="E36" s="34">
        <v>1.84</v>
      </c>
      <c r="F36" s="35">
        <v>45</v>
      </c>
      <c r="G36" s="34">
        <v>6</v>
      </c>
      <c r="H36" s="34">
        <v>140</v>
      </c>
      <c r="I36" s="34">
        <v>3</v>
      </c>
      <c r="J36" s="34"/>
      <c r="K36" s="34">
        <f>H36*G36</f>
        <v>840</v>
      </c>
      <c r="L36" s="34">
        <f>F36*G36</f>
        <v>270</v>
      </c>
      <c r="M36" s="38">
        <f>F36*G36/E36</f>
        <v>146.7391304347826</v>
      </c>
      <c r="N36" s="38"/>
      <c r="O36" s="36">
        <f>K36/E36</f>
        <v>456.52173913043475</v>
      </c>
      <c r="P36" s="37">
        <f>(I36*G36)/E36</f>
        <v>9.782608695652174</v>
      </c>
    </row>
    <row r="37" spans="1:16" ht="13.2" customHeight="1">
      <c r="A37" s="4" t="s">
        <v>21</v>
      </c>
      <c r="C37" s="44" t="s">
        <v>175</v>
      </c>
      <c r="D37" s="33" t="s">
        <v>39</v>
      </c>
      <c r="E37" s="34">
        <v>0.35</v>
      </c>
      <c r="F37" s="35">
        <v>150</v>
      </c>
      <c r="G37" s="34">
        <v>1</v>
      </c>
      <c r="H37" s="34">
        <v>170</v>
      </c>
      <c r="I37" s="34">
        <v>15</v>
      </c>
      <c r="J37" s="34"/>
      <c r="K37" s="34">
        <f>H37*G37</f>
        <v>170</v>
      </c>
      <c r="L37" s="34">
        <f>F37*G37</f>
        <v>150</v>
      </c>
      <c r="M37" s="38">
        <f>F37*G37/E37</f>
        <v>428.5714285714286</v>
      </c>
      <c r="N37" s="67"/>
      <c r="O37" s="36">
        <f>K37/E37</f>
        <v>485.7142857142857</v>
      </c>
      <c r="P37" s="37">
        <f>(I37*G37)/E37</f>
        <v>42.85714285714286</v>
      </c>
    </row>
    <row r="38" spans="1:16" ht="14.4" customHeight="1">
      <c r="A38" s="31"/>
      <c r="C38" s="32" t="s">
        <v>23</v>
      </c>
      <c r="D38" s="42" t="s">
        <v>114</v>
      </c>
      <c r="E38" s="41">
        <v>0.98</v>
      </c>
      <c r="F38" s="41">
        <v>30</v>
      </c>
      <c r="G38" s="41">
        <v>4</v>
      </c>
      <c r="H38" s="41">
        <v>10</v>
      </c>
      <c r="I38" s="41">
        <v>0</v>
      </c>
      <c r="J38" s="41" t="s">
        <v>27</v>
      </c>
      <c r="K38" s="34">
        <f>H38*G38</f>
        <v>40</v>
      </c>
      <c r="L38" s="34">
        <f>F38*G38</f>
        <v>120</v>
      </c>
      <c r="M38" s="38">
        <f>F38*G38/E38</f>
        <v>122.44897959183673</v>
      </c>
      <c r="N38" s="38"/>
      <c r="O38" s="36">
        <f>K38/E38</f>
        <v>40.816326530612244</v>
      </c>
      <c r="P38" s="37">
        <f>(I38*G38)/E38</f>
        <v>0</v>
      </c>
    </row>
    <row r="39" spans="1:16" ht="14.4" customHeight="1">
      <c r="A39" s="31"/>
      <c r="C39" s="32" t="s">
        <v>23</v>
      </c>
      <c r="D39" s="72" t="s">
        <v>96</v>
      </c>
      <c r="E39" s="41">
        <v>0.68</v>
      </c>
      <c r="F39" s="44">
        <v>250</v>
      </c>
      <c r="G39" s="44">
        <v>1</v>
      </c>
      <c r="H39" s="44"/>
      <c r="I39" s="44"/>
      <c r="J39" s="41" t="s">
        <v>27</v>
      </c>
      <c r="K39" s="34">
        <f>H39*G39</f>
        <v>0</v>
      </c>
      <c r="L39" s="34">
        <f>F39*G39</f>
        <v>250</v>
      </c>
      <c r="M39" s="38">
        <f>F39*G39/E39</f>
        <v>367.6470588235294</v>
      </c>
      <c r="N39" s="66">
        <f>M39/368</f>
        <v>0.9990409207161125</v>
      </c>
      <c r="O39" s="36">
        <f>K39/E39</f>
        <v>0</v>
      </c>
      <c r="P39" s="37">
        <f>(I39*G39)/E39</f>
        <v>0</v>
      </c>
    </row>
    <row r="40" spans="1:16" ht="13.2" customHeight="1">
      <c r="A40" s="31"/>
      <c r="B40" s="4"/>
      <c r="C40" s="32" t="s">
        <v>23</v>
      </c>
      <c r="D40" s="33" t="s">
        <v>116</v>
      </c>
      <c r="E40" s="34">
        <v>0.88</v>
      </c>
      <c r="F40" s="35">
        <v>39</v>
      </c>
      <c r="G40" s="34">
        <v>8</v>
      </c>
      <c r="H40" s="34">
        <v>110</v>
      </c>
      <c r="I40" s="34">
        <v>3</v>
      </c>
      <c r="J40" s="34"/>
      <c r="K40" s="34">
        <f>H40*G40</f>
        <v>880</v>
      </c>
      <c r="L40" s="34">
        <f>F40*G40</f>
        <v>312</v>
      </c>
      <c r="M40" s="38">
        <f>F40*G40/E40</f>
        <v>354.54545454545456</v>
      </c>
      <c r="N40" s="38"/>
      <c r="O40" s="36">
        <f>K40/E40</f>
        <v>1000</v>
      </c>
      <c r="P40" s="37">
        <f>(I40*G40)/E40</f>
        <v>27.272727272727273</v>
      </c>
    </row>
    <row r="41" spans="1:16" ht="13.2" customHeight="1">
      <c r="A41" s="31"/>
      <c r="B41" s="4"/>
      <c r="C41" s="32" t="s">
        <v>23</v>
      </c>
      <c r="D41" s="33" t="s">
        <v>117</v>
      </c>
      <c r="E41" s="34">
        <v>1.38</v>
      </c>
      <c r="F41" s="35">
        <v>38</v>
      </c>
      <c r="G41" s="34">
        <v>3</v>
      </c>
      <c r="H41" s="34">
        <v>190</v>
      </c>
      <c r="I41" s="34">
        <v>2</v>
      </c>
      <c r="J41" s="34"/>
      <c r="K41" s="34">
        <f>H41*G41</f>
        <v>570</v>
      </c>
      <c r="L41" s="34">
        <f>F41*G41</f>
        <v>114</v>
      </c>
      <c r="M41" s="38">
        <f>F41*G41/E41</f>
        <v>82.60869565217392</v>
      </c>
      <c r="N41" s="38"/>
      <c r="O41" s="36">
        <f>K41/E41</f>
        <v>413.0434782608696</v>
      </c>
      <c r="P41" s="37">
        <f>(I41*G41)/E41</f>
        <v>4.347826086956522</v>
      </c>
    </row>
    <row r="42" spans="1:16" ht="13.2" customHeight="1">
      <c r="A42" s="31"/>
      <c r="B42" s="4"/>
      <c r="C42" s="32" t="s">
        <v>23</v>
      </c>
      <c r="D42" s="33" t="s">
        <v>118</v>
      </c>
      <c r="E42" s="34">
        <v>3.54</v>
      </c>
      <c r="F42" s="35">
        <v>41</v>
      </c>
      <c r="G42" s="34">
        <v>8</v>
      </c>
      <c r="H42" s="34">
        <v>200</v>
      </c>
      <c r="I42" s="34">
        <v>3</v>
      </c>
      <c r="J42" s="34"/>
      <c r="K42" s="34">
        <f>H42*G42</f>
        <v>1600</v>
      </c>
      <c r="L42" s="34">
        <f>F42*G42</f>
        <v>328</v>
      </c>
      <c r="M42" s="38">
        <f>F42*G42/E42</f>
        <v>92.65536723163842</v>
      </c>
      <c r="N42" s="38"/>
      <c r="O42" s="36">
        <f>K42/E42</f>
        <v>451.9774011299435</v>
      </c>
      <c r="P42" s="37">
        <f>(I42*G42)/E42</f>
        <v>6.779661016949152</v>
      </c>
    </row>
    <row r="43" spans="1:16" ht="13.2" customHeight="1">
      <c r="A43" s="31"/>
      <c r="B43" s="4"/>
      <c r="C43" s="32" t="s">
        <v>23</v>
      </c>
      <c r="D43" s="33" t="s">
        <v>119</v>
      </c>
      <c r="E43" s="34">
        <v>1.54</v>
      </c>
      <c r="F43" s="35">
        <v>28</v>
      </c>
      <c r="G43" s="34">
        <v>12</v>
      </c>
      <c r="H43" s="34">
        <v>100</v>
      </c>
      <c r="I43" s="34">
        <v>4</v>
      </c>
      <c r="J43" s="34"/>
      <c r="K43" s="34">
        <f>H43*G43</f>
        <v>1200</v>
      </c>
      <c r="L43" s="34">
        <f>F43*G43</f>
        <v>336</v>
      </c>
      <c r="M43" s="38">
        <f>F43*G43/E43</f>
        <v>218.1818181818182</v>
      </c>
      <c r="N43" s="38"/>
      <c r="O43" s="36">
        <f>K43/E43</f>
        <v>779.2207792207791</v>
      </c>
      <c r="P43" s="37">
        <f>(I43*G43)/E43</f>
        <v>31.16883116883117</v>
      </c>
    </row>
    <row r="44" spans="1:16" ht="13.2" customHeight="1">
      <c r="A44" s="31"/>
      <c r="B44" s="4"/>
      <c r="C44" s="32" t="s">
        <v>23</v>
      </c>
      <c r="D44" s="33" t="s">
        <v>120</v>
      </c>
      <c r="E44" s="43">
        <v>1.84</v>
      </c>
      <c r="F44" s="43">
        <v>59</v>
      </c>
      <c r="G44" s="43">
        <v>7</v>
      </c>
      <c r="H44" s="43">
        <v>210</v>
      </c>
      <c r="I44" s="43">
        <v>4</v>
      </c>
      <c r="J44" s="43"/>
      <c r="K44" s="34">
        <f>H44*G44</f>
        <v>1470</v>
      </c>
      <c r="L44" s="34">
        <f>F44*G44</f>
        <v>413</v>
      </c>
      <c r="M44" s="38">
        <f>F44*G44/E44</f>
        <v>224.45652173913044</v>
      </c>
      <c r="N44" s="38"/>
      <c r="O44" s="36">
        <f>K44/E44</f>
        <v>798.9130434782609</v>
      </c>
      <c r="P44" s="37">
        <f>(I44*G44)/E44</f>
        <v>15.217391304347826</v>
      </c>
    </row>
    <row r="45" spans="1:16" ht="13.2" customHeight="1">
      <c r="A45" s="31"/>
      <c r="B45" s="4"/>
      <c r="C45" s="32" t="s">
        <v>23</v>
      </c>
      <c r="D45" s="33" t="s">
        <v>121</v>
      </c>
      <c r="E45" s="34">
        <v>9</v>
      </c>
      <c r="F45" s="35">
        <v>88</v>
      </c>
      <c r="G45" s="34">
        <v>11</v>
      </c>
      <c r="H45" s="34">
        <v>280</v>
      </c>
      <c r="I45" s="34">
        <v>18</v>
      </c>
      <c r="J45" s="34"/>
      <c r="K45" s="34">
        <f>H45*G45</f>
        <v>3080</v>
      </c>
      <c r="L45" s="34">
        <f>F45*G45</f>
        <v>968</v>
      </c>
      <c r="M45" s="38">
        <f>F45*G45/E45</f>
        <v>107.55555555555556</v>
      </c>
      <c r="N45" s="38"/>
      <c r="O45" s="36">
        <f>K45/E45</f>
        <v>342.22222222222223</v>
      </c>
      <c r="P45" s="37">
        <f>(I45*G45)/E45</f>
        <v>22</v>
      </c>
    </row>
    <row r="46" spans="1:16" ht="13.2" customHeight="1">
      <c r="A46" s="31"/>
      <c r="B46" s="15">
        <v>1</v>
      </c>
      <c r="C46" s="32" t="s">
        <v>23</v>
      </c>
      <c r="D46" s="41" t="s">
        <v>97</v>
      </c>
      <c r="E46" s="41">
        <v>0.98</v>
      </c>
      <c r="F46" s="41">
        <v>350</v>
      </c>
      <c r="G46" s="44"/>
      <c r="H46" s="44"/>
      <c r="I46" s="44"/>
      <c r="J46" s="44"/>
      <c r="K46" s="34">
        <f>H46*G46</f>
        <v>0</v>
      </c>
      <c r="L46" s="34">
        <f>F46*G46</f>
        <v>0</v>
      </c>
      <c r="M46" s="38">
        <f>F46*G46/E46</f>
        <v>0</v>
      </c>
      <c r="N46" s="38"/>
      <c r="O46" s="36">
        <f>K46/E46</f>
        <v>0</v>
      </c>
      <c r="P46" s="37">
        <f>(I46*G46)/E46</f>
        <v>0</v>
      </c>
    </row>
    <row r="47" spans="1:16" ht="13.2" customHeight="1">
      <c r="A47" s="4" t="s">
        <v>46</v>
      </c>
      <c r="C47" s="44" t="s">
        <v>30</v>
      </c>
      <c r="D47" s="33" t="s">
        <v>59</v>
      </c>
      <c r="E47" s="34">
        <v>13.75</v>
      </c>
      <c r="F47" s="35">
        <v>70</v>
      </c>
      <c r="G47" s="34">
        <f>3*18</f>
        <v>54</v>
      </c>
      <c r="H47" s="34">
        <v>250</v>
      </c>
      <c r="I47" s="34">
        <v>9</v>
      </c>
      <c r="J47" s="34"/>
      <c r="K47" s="34">
        <f>H47*G47</f>
        <v>13500</v>
      </c>
      <c r="L47" s="34">
        <f>F47*G47</f>
        <v>3780</v>
      </c>
      <c r="M47" s="38">
        <f>F47*G47/E47</f>
        <v>274.90909090909093</v>
      </c>
      <c r="N47" s="66">
        <f>M47/275</f>
        <v>0.9996694214876034</v>
      </c>
      <c r="O47" s="36">
        <f>K47/E47</f>
        <v>981.8181818181819</v>
      </c>
      <c r="P47" s="37">
        <f>(I47*G47)/E47</f>
        <v>35.345454545454544</v>
      </c>
    </row>
    <row r="48" spans="1:16" ht="14.4" customHeight="1">
      <c r="A48" s="31"/>
      <c r="C48" s="32" t="s">
        <v>23</v>
      </c>
      <c r="D48" s="40" t="s">
        <v>123</v>
      </c>
      <c r="E48" s="41">
        <v>6.98</v>
      </c>
      <c r="F48" s="41">
        <v>13</v>
      </c>
      <c r="G48" s="41">
        <v>140</v>
      </c>
      <c r="H48" s="41">
        <v>120</v>
      </c>
      <c r="I48" s="41">
        <v>0</v>
      </c>
      <c r="J48" s="41" t="s">
        <v>27</v>
      </c>
      <c r="K48" s="34">
        <f>H48*G48</f>
        <v>16800</v>
      </c>
      <c r="L48" s="34">
        <f>F48*G48</f>
        <v>1820</v>
      </c>
      <c r="M48" s="38">
        <f>F48*G48/E48</f>
        <v>260.7449856733524</v>
      </c>
      <c r="N48" s="38"/>
      <c r="O48" s="36">
        <f>K48/E48</f>
        <v>2406.8767908309455</v>
      </c>
      <c r="P48" s="37">
        <f>(I48*G48)/E48</f>
        <v>0</v>
      </c>
    </row>
    <row r="49" spans="1:16" ht="14.4" customHeight="1">
      <c r="A49" s="15" t="s">
        <v>115</v>
      </c>
      <c r="C49" s="44" t="s">
        <v>175</v>
      </c>
      <c r="D49" s="58" t="s">
        <v>99</v>
      </c>
      <c r="E49" s="41">
        <v>3.29</v>
      </c>
      <c r="F49" s="44">
        <f>240*7</f>
        <v>1680</v>
      </c>
      <c r="G49" s="41">
        <v>1</v>
      </c>
      <c r="H49" s="44"/>
      <c r="I49" s="44"/>
      <c r="J49" s="41" t="s">
        <v>27</v>
      </c>
      <c r="K49" s="34">
        <f>H49*G49</f>
        <v>0</v>
      </c>
      <c r="L49" s="34">
        <f>F49*G49</f>
        <v>1680</v>
      </c>
      <c r="M49" s="38">
        <f>F49*G49/E49</f>
        <v>510.63829787234044</v>
      </c>
      <c r="N49" s="66">
        <f>M49/511</f>
        <v>0.999292168047633</v>
      </c>
      <c r="O49" s="36">
        <f>K49/E49</f>
        <v>0</v>
      </c>
      <c r="P49" s="37">
        <f>(I49*G49)/E49</f>
        <v>0</v>
      </c>
    </row>
    <row r="50" spans="1:16" ht="13.2" customHeight="1">
      <c r="A50" s="31"/>
      <c r="B50" s="4"/>
      <c r="C50" s="32" t="s">
        <v>23</v>
      </c>
      <c r="D50" s="33" t="s">
        <v>61</v>
      </c>
      <c r="E50" s="34">
        <v>1.54</v>
      </c>
      <c r="F50" s="35">
        <v>35</v>
      </c>
      <c r="G50" s="34">
        <v>13</v>
      </c>
      <c r="H50" s="34">
        <v>80</v>
      </c>
      <c r="I50" s="34">
        <v>10</v>
      </c>
      <c r="J50" s="34"/>
      <c r="K50" s="34">
        <f>H50*G50</f>
        <v>1040</v>
      </c>
      <c r="L50" s="34">
        <f>F50*G50</f>
        <v>455</v>
      </c>
      <c r="M50" s="38">
        <f>F50*G50/E50</f>
        <v>295.45454545454544</v>
      </c>
      <c r="N50" s="38"/>
      <c r="O50" s="36">
        <f>K50/E50</f>
        <v>675.3246753246754</v>
      </c>
      <c r="P50" s="37">
        <f>(I50*G50)/E50</f>
        <v>84.41558441558442</v>
      </c>
    </row>
    <row r="51" spans="1:16" ht="14.4" customHeight="1">
      <c r="A51" s="15" t="s">
        <v>46</v>
      </c>
      <c r="C51" s="44" t="s">
        <v>176</v>
      </c>
      <c r="D51" s="40" t="s">
        <v>48</v>
      </c>
      <c r="E51" s="41" t="s">
        <v>136</v>
      </c>
      <c r="F51" s="41" t="s">
        <v>49</v>
      </c>
      <c r="G51" s="41">
        <v>4</v>
      </c>
      <c r="H51" s="41">
        <v>15</v>
      </c>
      <c r="I51" s="41">
        <v>2</v>
      </c>
      <c r="J51" s="41" t="s">
        <v>27</v>
      </c>
      <c r="K51" s="34">
        <f>H51*G51</f>
        <v>60</v>
      </c>
      <c r="L51" s="34" t="e">
        <f>F51*G51</f>
        <v>#VALUE!</v>
      </c>
      <c r="M51" s="38" t="e">
        <f>F51*G51/E51</f>
        <v>#VALUE!</v>
      </c>
      <c r="N51" s="38"/>
      <c r="O51" s="36" t="e">
        <f>K51/E51</f>
        <v>#VALUE!</v>
      </c>
      <c r="P51" s="37" t="e">
        <f>(I51*G51)/E51</f>
        <v>#VALUE!</v>
      </c>
    </row>
    <row r="52" spans="1:16" ht="14.4" customHeight="1">
      <c r="A52" s="4" t="s">
        <v>46</v>
      </c>
      <c r="C52" s="44" t="s">
        <v>176</v>
      </c>
      <c r="D52" s="33" t="s">
        <v>51</v>
      </c>
      <c r="E52" s="34" t="s">
        <v>52</v>
      </c>
      <c r="F52" s="35">
        <v>33</v>
      </c>
      <c r="G52" s="34">
        <v>14</v>
      </c>
      <c r="H52" s="34">
        <v>140</v>
      </c>
      <c r="I52" s="34">
        <v>0</v>
      </c>
      <c r="J52" s="34"/>
      <c r="K52" s="34">
        <f>H52*G52</f>
        <v>1960</v>
      </c>
      <c r="L52" s="34">
        <f>F52*G52</f>
        <v>462</v>
      </c>
      <c r="M52" s="38" t="e">
        <f>F52*G52/E52</f>
        <v>#VALUE!</v>
      </c>
      <c r="N52" s="38"/>
      <c r="O52" s="36" t="e">
        <f>K52/E52</f>
        <v>#VALUE!</v>
      </c>
      <c r="P52" s="37" t="e">
        <f>(I52*G52)/E52</f>
        <v>#VALUE!</v>
      </c>
    </row>
    <row r="53" spans="1:16" ht="13.2" customHeight="1">
      <c r="A53" s="31"/>
      <c r="B53" s="4"/>
      <c r="C53" s="32" t="s">
        <v>23</v>
      </c>
      <c r="D53" s="33" t="s">
        <v>63</v>
      </c>
      <c r="E53" s="34">
        <v>1.48</v>
      </c>
      <c r="F53" s="35">
        <v>80</v>
      </c>
      <c r="G53" s="34">
        <v>1</v>
      </c>
      <c r="H53" s="34">
        <v>190</v>
      </c>
      <c r="I53" s="34">
        <v>14</v>
      </c>
      <c r="J53" s="34"/>
      <c r="K53" s="34">
        <f>H53*G53</f>
        <v>190</v>
      </c>
      <c r="L53" s="34">
        <f>F53*G53</f>
        <v>80</v>
      </c>
      <c r="M53" s="38">
        <f>F53*G53/E53</f>
        <v>54.054054054054056</v>
      </c>
      <c r="N53" s="38"/>
      <c r="O53" s="36">
        <f>K53/E53</f>
        <v>128.3783783783784</v>
      </c>
      <c r="P53" s="37">
        <f>(I53*G53)/E53</f>
        <v>9.45945945945946</v>
      </c>
    </row>
    <row r="54" spans="1:16" ht="13.2" customHeight="1">
      <c r="A54" s="31"/>
      <c r="B54" s="4"/>
      <c r="C54" s="32" t="s">
        <v>23</v>
      </c>
      <c r="D54" s="33" t="s">
        <v>66</v>
      </c>
      <c r="E54" s="34">
        <v>0.6</v>
      </c>
      <c r="F54" s="35">
        <v>2</v>
      </c>
      <c r="G54" s="34">
        <v>6</v>
      </c>
      <c r="H54" s="34">
        <v>190</v>
      </c>
      <c r="I54" s="34">
        <v>0</v>
      </c>
      <c r="J54" s="34"/>
      <c r="K54" s="34">
        <f>H54*G54</f>
        <v>1140</v>
      </c>
      <c r="L54" s="34">
        <f>F54*G54</f>
        <v>12</v>
      </c>
      <c r="M54" s="38">
        <f>F54*G54/E54</f>
        <v>20</v>
      </c>
      <c r="N54" s="38"/>
      <c r="O54" s="36">
        <f>K54/E54</f>
        <v>1900</v>
      </c>
      <c r="P54" s="37">
        <f>(I54*G54)/E54</f>
        <v>0</v>
      </c>
    </row>
    <row r="55" spans="1:16" ht="14.4" customHeight="1">
      <c r="A55" s="31"/>
      <c r="C55" s="32" t="s">
        <v>23</v>
      </c>
      <c r="D55" s="42" t="s">
        <v>128</v>
      </c>
      <c r="E55" s="41">
        <v>0.88</v>
      </c>
      <c r="F55" s="41">
        <v>453</v>
      </c>
      <c r="G55" s="44">
        <v>1</v>
      </c>
      <c r="H55" s="44"/>
      <c r="I55" s="44"/>
      <c r="J55" s="41"/>
      <c r="K55" s="34">
        <f>H55*G55</f>
        <v>0</v>
      </c>
      <c r="L55" s="34">
        <f>F55*G55</f>
        <v>453</v>
      </c>
      <c r="M55" s="38">
        <f>F55*G55/E55</f>
        <v>514.7727272727273</v>
      </c>
      <c r="N55" s="38"/>
      <c r="O55" s="36">
        <f>K55/E55</f>
        <v>0</v>
      </c>
      <c r="P55" s="37">
        <f>(I55*G55)/E55</f>
        <v>0</v>
      </c>
    </row>
    <row r="56" spans="1:16" ht="14.4" customHeight="1">
      <c r="A56" s="31"/>
      <c r="C56" s="32" t="s">
        <v>23</v>
      </c>
      <c r="D56" s="42" t="s">
        <v>69</v>
      </c>
      <c r="E56" s="41">
        <v>3.64</v>
      </c>
      <c r="F56" s="41">
        <v>5</v>
      </c>
      <c r="G56" s="41">
        <v>91</v>
      </c>
      <c r="H56" s="41">
        <v>20</v>
      </c>
      <c r="I56" s="41">
        <v>2</v>
      </c>
      <c r="J56" s="41" t="s">
        <v>27</v>
      </c>
      <c r="K56" s="34">
        <f>H56*G56</f>
        <v>1820</v>
      </c>
      <c r="L56" s="34">
        <f>F56*G56</f>
        <v>455</v>
      </c>
      <c r="M56" s="38">
        <f>F56*G56/E56</f>
        <v>125</v>
      </c>
      <c r="N56" s="38"/>
      <c r="O56" s="36">
        <f>K56/E56</f>
        <v>500</v>
      </c>
      <c r="P56" s="37">
        <f>(I56*G56)/E56</f>
        <v>50</v>
      </c>
    </row>
    <row r="57" spans="1:16" ht="13.2" customHeight="1">
      <c r="A57" s="31"/>
      <c r="B57" s="4"/>
      <c r="C57" s="32" t="s">
        <v>23</v>
      </c>
      <c r="D57" s="33" t="s">
        <v>129</v>
      </c>
      <c r="E57" s="34">
        <v>0.57</v>
      </c>
      <c r="F57" s="35">
        <v>33</v>
      </c>
      <c r="G57" s="34">
        <v>5</v>
      </c>
      <c r="H57" s="34">
        <v>30</v>
      </c>
      <c r="I57" s="34">
        <v>1</v>
      </c>
      <c r="J57" s="34"/>
      <c r="K57" s="34">
        <f>H57*G57</f>
        <v>150</v>
      </c>
      <c r="L57" s="34">
        <f>F57*G57</f>
        <v>165</v>
      </c>
      <c r="M57" s="38">
        <f>F57*G57/E57</f>
        <v>289.47368421052636</v>
      </c>
      <c r="N57" s="38"/>
      <c r="O57" s="36">
        <f>K57/E57</f>
        <v>263.15789473684214</v>
      </c>
      <c r="P57" s="37">
        <f>(I57*G57)/E57</f>
        <v>8.771929824561404</v>
      </c>
    </row>
    <row r="58" spans="1:16" ht="13.2" customHeight="1">
      <c r="A58" s="4" t="s">
        <v>46</v>
      </c>
      <c r="C58" s="44" t="s">
        <v>176</v>
      </c>
      <c r="D58" s="33" t="s">
        <v>55</v>
      </c>
      <c r="E58" s="34" t="s">
        <v>136</v>
      </c>
      <c r="F58" s="35">
        <v>42</v>
      </c>
      <c r="G58" s="34">
        <v>5</v>
      </c>
      <c r="H58" s="34">
        <v>200</v>
      </c>
      <c r="I58" s="34">
        <v>4</v>
      </c>
      <c r="J58" s="34"/>
      <c r="K58" s="34">
        <f>H58*G58</f>
        <v>1000</v>
      </c>
      <c r="L58" s="34">
        <f>F58*G58</f>
        <v>210</v>
      </c>
      <c r="M58" s="38" t="e">
        <f>F58*G58/E58</f>
        <v>#VALUE!</v>
      </c>
      <c r="N58" s="38"/>
      <c r="O58" s="36" t="e">
        <f>K58/E58</f>
        <v>#VALUE!</v>
      </c>
      <c r="P58" s="37" t="e">
        <f>(I58*G58)/E58</f>
        <v>#VALUE!</v>
      </c>
    </row>
    <row r="59" spans="1:16" ht="13.2" customHeight="1">
      <c r="A59" s="4" t="s">
        <v>46</v>
      </c>
      <c r="C59" s="44" t="s">
        <v>175</v>
      </c>
      <c r="D59" s="33" t="s">
        <v>70</v>
      </c>
      <c r="E59" s="34">
        <v>2.89</v>
      </c>
      <c r="F59" s="35">
        <v>32</v>
      </c>
      <c r="G59" s="34">
        <v>35</v>
      </c>
      <c r="H59" s="34">
        <v>190</v>
      </c>
      <c r="I59" s="34">
        <v>7</v>
      </c>
      <c r="J59" s="34"/>
      <c r="K59" s="34">
        <f>H59*G59</f>
        <v>6650</v>
      </c>
      <c r="L59" s="34">
        <f>F59*G59</f>
        <v>1120</v>
      </c>
      <c r="M59" s="38">
        <f>F59*G59/E59</f>
        <v>387.5432525951557</v>
      </c>
      <c r="N59" s="66">
        <f>M59/388</f>
        <v>0.9988228159668961</v>
      </c>
      <c r="O59" s="36">
        <f>K59/E59</f>
        <v>2301.038062283737</v>
      </c>
      <c r="P59" s="37">
        <f>(I59*G59)/E59</f>
        <v>84.7750865051903</v>
      </c>
    </row>
    <row r="60" spans="1:16" ht="13.2" customHeight="1">
      <c r="A60" s="4" t="s">
        <v>46</v>
      </c>
      <c r="C60" s="44" t="s">
        <v>176</v>
      </c>
      <c r="D60" s="33" t="s">
        <v>72</v>
      </c>
      <c r="E60" s="34">
        <v>29.99</v>
      </c>
      <c r="F60" s="35">
        <v>35</v>
      </c>
      <c r="G60" s="34">
        <v>648</v>
      </c>
      <c r="H60" s="34">
        <v>80</v>
      </c>
      <c r="I60" s="34">
        <v>7</v>
      </c>
      <c r="J60" s="34"/>
      <c r="K60" s="34">
        <f>H60*G60</f>
        <v>51840</v>
      </c>
      <c r="L60" s="34">
        <f>F60*G60</f>
        <v>22680</v>
      </c>
      <c r="M60" s="38">
        <f>F60*G60/E60</f>
        <v>756.2520840280093</v>
      </c>
      <c r="N60" s="66">
        <f>M60/756</f>
        <v>1.0003334444814937</v>
      </c>
      <c r="O60" s="36">
        <f>K60/E60</f>
        <v>1728.5761920640214</v>
      </c>
      <c r="P60" s="37">
        <f>(I60*G60)/E60</f>
        <v>151.25041680560187</v>
      </c>
    </row>
    <row r="61" spans="1:16" ht="13.2" customHeight="1">
      <c r="A61" s="4" t="s">
        <v>46</v>
      </c>
      <c r="C61" s="44" t="s">
        <v>176</v>
      </c>
      <c r="D61" s="33" t="s">
        <v>73</v>
      </c>
      <c r="E61" s="34">
        <v>7.98</v>
      </c>
      <c r="F61" s="35">
        <v>40</v>
      </c>
      <c r="G61" s="34">
        <v>113</v>
      </c>
      <c r="H61" s="34">
        <v>150</v>
      </c>
      <c r="I61" s="34">
        <v>5</v>
      </c>
      <c r="J61" s="34"/>
      <c r="K61" s="34">
        <f>H61*G61</f>
        <v>16950</v>
      </c>
      <c r="L61" s="34">
        <f>F61*G61</f>
        <v>4520</v>
      </c>
      <c r="M61" s="38">
        <f>F61*G61/E61</f>
        <v>566.4160401002506</v>
      </c>
      <c r="N61" s="38"/>
      <c r="O61" s="36">
        <f>K61/E61</f>
        <v>2124.06015037594</v>
      </c>
      <c r="P61" s="37">
        <f>(I61*G61)/E61</f>
        <v>70.80200501253132</v>
      </c>
    </row>
    <row r="62" spans="1:16" ht="13.2" customHeight="1">
      <c r="A62" s="31"/>
      <c r="B62" s="4"/>
      <c r="C62" s="32" t="s">
        <v>23</v>
      </c>
      <c r="D62" s="33" t="s">
        <v>133</v>
      </c>
      <c r="E62" s="34">
        <v>1.76</v>
      </c>
      <c r="F62" s="35">
        <v>52</v>
      </c>
      <c r="G62" s="34">
        <v>8</v>
      </c>
      <c r="H62" s="34">
        <v>200</v>
      </c>
      <c r="I62" s="34">
        <v>3</v>
      </c>
      <c r="J62" s="34"/>
      <c r="K62" s="34">
        <f>H62*G62</f>
        <v>1600</v>
      </c>
      <c r="L62" s="34">
        <f>F62*G62</f>
        <v>416</v>
      </c>
      <c r="M62" s="38">
        <f>F62*G62/E62</f>
        <v>236.36363636363637</v>
      </c>
      <c r="N62" s="38"/>
      <c r="O62" s="36">
        <f>K62/E62</f>
        <v>909.0909090909091</v>
      </c>
      <c r="P62" s="37">
        <f>(I62*G62)/E62</f>
        <v>13.636363636363637</v>
      </c>
    </row>
    <row r="63" spans="1:16" ht="14.4" customHeight="1">
      <c r="A63" s="15" t="s">
        <v>115</v>
      </c>
      <c r="C63" s="44" t="s">
        <v>175</v>
      </c>
      <c r="D63" s="72" t="s">
        <v>122</v>
      </c>
      <c r="E63" s="41">
        <v>1.69</v>
      </c>
      <c r="F63" s="44">
        <f>453*10</f>
        <v>4530</v>
      </c>
      <c r="G63" s="44">
        <v>1</v>
      </c>
      <c r="H63" s="44"/>
      <c r="I63" s="44"/>
      <c r="J63" s="41" t="s">
        <v>27</v>
      </c>
      <c r="K63" s="34">
        <f>H63*G63</f>
        <v>0</v>
      </c>
      <c r="L63" s="34">
        <f>F63*G63</f>
        <v>4530</v>
      </c>
      <c r="M63" s="38">
        <f>F63*G63/E63</f>
        <v>2680.4733727810653</v>
      </c>
      <c r="N63" s="66">
        <f>M63/2680</f>
        <v>1.0001766316347258</v>
      </c>
      <c r="O63" s="36">
        <f>K63/E63</f>
        <v>0</v>
      </c>
      <c r="P63" s="37">
        <f>(I63*G63)/E63</f>
        <v>0</v>
      </c>
    </row>
    <row r="64" spans="1:16" ht="13.2" customHeight="1">
      <c r="A64" s="31"/>
      <c r="B64" s="4"/>
      <c r="C64" s="32" t="s">
        <v>23</v>
      </c>
      <c r="D64" s="33" t="s">
        <v>134</v>
      </c>
      <c r="E64" s="34">
        <v>4.96</v>
      </c>
      <c r="F64" s="35">
        <v>48</v>
      </c>
      <c r="G64" s="34">
        <v>9.4</v>
      </c>
      <c r="H64" s="34">
        <v>180</v>
      </c>
      <c r="I64" s="34"/>
      <c r="J64" s="34"/>
      <c r="K64" s="34">
        <f>H64*G64</f>
        <v>1692</v>
      </c>
      <c r="L64" s="34">
        <f>F64*G64</f>
        <v>451.20000000000005</v>
      </c>
      <c r="M64" s="38">
        <f>F64*G64/E64</f>
        <v>90.96774193548389</v>
      </c>
      <c r="N64" s="38"/>
      <c r="O64" s="36">
        <f>K64/E64</f>
        <v>341.1290322580645</v>
      </c>
      <c r="P64" s="37">
        <f>(I64*G64)/E64</f>
        <v>0</v>
      </c>
    </row>
    <row r="65" spans="1:16" ht="13.2" customHeight="1">
      <c r="A65" s="31"/>
      <c r="B65" s="4"/>
      <c r="C65" s="32" t="s">
        <v>23</v>
      </c>
      <c r="D65" s="33" t="s">
        <v>74</v>
      </c>
      <c r="E65" s="34">
        <v>1.94</v>
      </c>
      <c r="F65" s="35">
        <v>43</v>
      </c>
      <c r="G65" s="34">
        <v>24</v>
      </c>
      <c r="H65" s="34">
        <v>190</v>
      </c>
      <c r="I65" s="34">
        <v>4</v>
      </c>
      <c r="J65" s="34"/>
      <c r="K65" s="34">
        <f>H65*G65</f>
        <v>4560</v>
      </c>
      <c r="L65" s="34">
        <f>F65*G65</f>
        <v>1032</v>
      </c>
      <c r="M65" s="38">
        <f>F65*G65/E65</f>
        <v>531.9587628865979</v>
      </c>
      <c r="N65" s="66">
        <f>M65/532</f>
        <v>0.9999224866289435</v>
      </c>
      <c r="O65" s="36">
        <f>K65/E65</f>
        <v>2350.5154639175257</v>
      </c>
      <c r="P65" s="37">
        <f>(I65*G65)/E65</f>
        <v>49.48453608247423</v>
      </c>
    </row>
    <row r="66" spans="1:16" ht="14.4" customHeight="1">
      <c r="A66" s="31"/>
      <c r="C66" s="32" t="s">
        <v>23</v>
      </c>
      <c r="D66" s="42" t="s">
        <v>137</v>
      </c>
      <c r="E66" s="41">
        <v>4.92</v>
      </c>
      <c r="F66" s="41">
        <v>340</v>
      </c>
      <c r="G66" s="44"/>
      <c r="H66" s="44"/>
      <c r="I66" s="44"/>
      <c r="J66" s="41" t="s">
        <v>27</v>
      </c>
      <c r="K66" s="34">
        <f>H66*G66</f>
        <v>0</v>
      </c>
      <c r="L66" s="34">
        <f>F66*G66</f>
        <v>0</v>
      </c>
      <c r="M66" s="38">
        <f>F66*G66/E66</f>
        <v>0</v>
      </c>
      <c r="N66" s="38"/>
      <c r="O66" s="36">
        <f>K66/E66</f>
        <v>0</v>
      </c>
      <c r="P66" s="37">
        <f>(I66*G66)/E66</f>
        <v>0</v>
      </c>
    </row>
    <row r="67" spans="1:16" ht="13.2" customHeight="1">
      <c r="A67" s="4" t="s">
        <v>46</v>
      </c>
      <c r="C67" s="44" t="s">
        <v>175</v>
      </c>
      <c r="D67" s="33" t="s">
        <v>75</v>
      </c>
      <c r="E67" s="34">
        <v>1.29</v>
      </c>
      <c r="F67" s="35">
        <v>45</v>
      </c>
      <c r="G67" s="34">
        <v>100</v>
      </c>
      <c r="H67" s="34">
        <v>160</v>
      </c>
      <c r="I67" s="34">
        <v>3</v>
      </c>
      <c r="J67" s="34"/>
      <c r="K67" s="34">
        <f>H67*G67</f>
        <v>16000</v>
      </c>
      <c r="L67" s="34">
        <f>F67*G67</f>
        <v>4500</v>
      </c>
      <c r="M67" s="38">
        <f>F67*G67/E67</f>
        <v>3488.3720930232557</v>
      </c>
      <c r="N67" s="38"/>
      <c r="O67" s="36">
        <f>K67/E67</f>
        <v>12403.100775193798</v>
      </c>
      <c r="P67" s="37">
        <f>(I67*G67)/E67</f>
        <v>232.5581395348837</v>
      </c>
    </row>
    <row r="68" spans="1:16" ht="13.2" customHeight="1">
      <c r="A68" s="31"/>
      <c r="B68" s="4"/>
      <c r="C68" s="32" t="s">
        <v>23</v>
      </c>
      <c r="D68" s="33" t="s">
        <v>138</v>
      </c>
      <c r="E68" s="34">
        <v>1.8</v>
      </c>
      <c r="F68" s="35">
        <v>33</v>
      </c>
      <c r="G68" s="34">
        <v>21</v>
      </c>
      <c r="H68" s="34">
        <v>130</v>
      </c>
      <c r="I68" s="34">
        <v>4</v>
      </c>
      <c r="J68" s="34"/>
      <c r="K68" s="34">
        <f>H68*G68</f>
        <v>2730</v>
      </c>
      <c r="L68" s="34">
        <f>F68*G68</f>
        <v>693</v>
      </c>
      <c r="M68" s="38">
        <f>F68*G68/E68</f>
        <v>385</v>
      </c>
      <c r="N68" s="38"/>
      <c r="O68" s="36">
        <f>K68/E68</f>
        <v>1516.6666666666667</v>
      </c>
      <c r="P68" s="37">
        <f>(I68*G68)/E68</f>
        <v>46.666666666666664</v>
      </c>
    </row>
    <row r="69" spans="1:16" ht="14.4" customHeight="1">
      <c r="A69" s="31"/>
      <c r="C69" s="32" t="s">
        <v>23</v>
      </c>
      <c r="D69" s="42" t="s">
        <v>139</v>
      </c>
      <c r="E69" s="41">
        <v>2.18</v>
      </c>
      <c r="F69" s="41">
        <v>56</v>
      </c>
      <c r="G69" s="41">
        <v>7</v>
      </c>
      <c r="H69" s="41">
        <v>210</v>
      </c>
      <c r="I69" s="41">
        <v>7</v>
      </c>
      <c r="J69" s="41" t="s">
        <v>27</v>
      </c>
      <c r="K69" s="34">
        <f>H69*G69</f>
        <v>1470</v>
      </c>
      <c r="L69" s="34">
        <f>F69*G69</f>
        <v>392</v>
      </c>
      <c r="M69" s="38">
        <f>F69*G69/E69</f>
        <v>179.8165137614679</v>
      </c>
      <c r="N69" s="38"/>
      <c r="O69" s="36">
        <f>K69/E69</f>
        <v>674.3119266055045</v>
      </c>
      <c r="P69" s="37">
        <f>(I69*G69)/E69</f>
        <v>22.477064220183486</v>
      </c>
    </row>
    <row r="70" spans="1:16" ht="13.2" customHeight="1">
      <c r="A70" s="31"/>
      <c r="C70" s="32" t="s">
        <v>23</v>
      </c>
      <c r="D70" s="41" t="s">
        <v>126</v>
      </c>
      <c r="E70" s="41">
        <v>1.48</v>
      </c>
      <c r="F70" s="41">
        <v>380</v>
      </c>
      <c r="G70" s="44"/>
      <c r="H70" s="44"/>
      <c r="I70" s="44"/>
      <c r="J70" s="44"/>
      <c r="K70" s="34">
        <f>H70*G70</f>
        <v>0</v>
      </c>
      <c r="L70" s="34">
        <f>F70*G70</f>
        <v>0</v>
      </c>
      <c r="M70" s="38">
        <f>F70*G70/E70</f>
        <v>0</v>
      </c>
      <c r="N70" s="38"/>
      <c r="O70" s="36">
        <f>K70/E70</f>
        <v>0</v>
      </c>
      <c r="P70" s="37">
        <f>(I70*G70)/E70</f>
        <v>0</v>
      </c>
    </row>
    <row r="71" spans="1:16" ht="13.2" customHeight="1">
      <c r="A71" s="4" t="s">
        <v>92</v>
      </c>
      <c r="C71" s="44" t="s">
        <v>176</v>
      </c>
      <c r="D71" s="33" t="s">
        <v>100</v>
      </c>
      <c r="E71" s="34">
        <v>8.98</v>
      </c>
      <c r="F71" s="35">
        <v>170</v>
      </c>
      <c r="G71" s="34">
        <v>7</v>
      </c>
      <c r="H71" s="34">
        <v>270</v>
      </c>
      <c r="I71" s="34">
        <v>35</v>
      </c>
      <c r="J71" s="34"/>
      <c r="K71" s="34">
        <f>H71*G71</f>
        <v>1890</v>
      </c>
      <c r="L71" s="34">
        <f>F71*G71</f>
        <v>1190</v>
      </c>
      <c r="M71" s="38">
        <f>F71*G71/E71</f>
        <v>132.51670378619153</v>
      </c>
      <c r="N71" s="38"/>
      <c r="O71" s="36">
        <f>K71/E71</f>
        <v>210.46770601336303</v>
      </c>
      <c r="P71" s="37">
        <f>(I71*G71)/E71</f>
        <v>27.28285077951002</v>
      </c>
    </row>
    <row r="72" spans="1:16" ht="14.4" customHeight="1">
      <c r="A72" s="31"/>
      <c r="C72" s="32" t="s">
        <v>23</v>
      </c>
      <c r="D72" s="40" t="s">
        <v>140</v>
      </c>
      <c r="E72" s="41">
        <v>1.74</v>
      </c>
      <c r="F72" s="41">
        <v>29</v>
      </c>
      <c r="G72" s="41">
        <v>15</v>
      </c>
      <c r="H72" s="41">
        <v>10</v>
      </c>
      <c r="I72" s="41">
        <v>0</v>
      </c>
      <c r="J72" s="41" t="s">
        <v>27</v>
      </c>
      <c r="K72" s="34">
        <f>H72*G72</f>
        <v>150</v>
      </c>
      <c r="L72" s="34">
        <f>F72*G72</f>
        <v>435</v>
      </c>
      <c r="M72" s="38">
        <f>F72*G72/E72</f>
        <v>250</v>
      </c>
      <c r="N72" s="38"/>
      <c r="O72" s="36">
        <f>K72/E72</f>
        <v>86.20689655172414</v>
      </c>
      <c r="P72" s="37">
        <f>(I72*G72)/E72</f>
        <v>0</v>
      </c>
    </row>
    <row r="73" spans="1:16" ht="13.2" customHeight="1">
      <c r="A73" s="31"/>
      <c r="B73" s="4"/>
      <c r="C73" s="32" t="s">
        <v>23</v>
      </c>
      <c r="D73" s="33" t="s">
        <v>141</v>
      </c>
      <c r="E73" s="34">
        <v>6.98</v>
      </c>
      <c r="F73" s="35">
        <v>453</v>
      </c>
      <c r="G73" s="34">
        <v>1</v>
      </c>
      <c r="H73" s="34"/>
      <c r="I73" s="34"/>
      <c r="J73" s="34"/>
      <c r="K73" s="34">
        <f>H73*G73</f>
        <v>0</v>
      </c>
      <c r="L73" s="34">
        <f>F73*G73</f>
        <v>453</v>
      </c>
      <c r="M73" s="38">
        <f>F73*G73/E73</f>
        <v>64.89971346704871</v>
      </c>
      <c r="N73" s="38"/>
      <c r="O73" s="36">
        <f>K73/E73</f>
        <v>0</v>
      </c>
      <c r="P73" s="37">
        <f>(I73*G73)/E73</f>
        <v>0</v>
      </c>
    </row>
    <row r="74" spans="1:16" ht="13.2" customHeight="1">
      <c r="A74" s="31"/>
      <c r="B74" s="4"/>
      <c r="C74" s="32" t="s">
        <v>23</v>
      </c>
      <c r="D74" s="33" t="s">
        <v>142</v>
      </c>
      <c r="E74" s="34">
        <v>1.98</v>
      </c>
      <c r="F74" s="35">
        <v>30</v>
      </c>
      <c r="G74" s="34">
        <v>15</v>
      </c>
      <c r="H74" s="34">
        <v>60</v>
      </c>
      <c r="I74" s="34">
        <v>1</v>
      </c>
      <c r="J74" s="34"/>
      <c r="K74" s="34">
        <f>H74*G74</f>
        <v>900</v>
      </c>
      <c r="L74" s="34">
        <f>F74*G74</f>
        <v>450</v>
      </c>
      <c r="M74" s="38">
        <f>F74*G74/E74</f>
        <v>227.27272727272728</v>
      </c>
      <c r="N74" s="38"/>
      <c r="O74" s="36">
        <f>K74/E74</f>
        <v>454.54545454545456</v>
      </c>
      <c r="P74" s="37">
        <f>(I74*G74)/E74</f>
        <v>7.575757575757576</v>
      </c>
    </row>
    <row r="75" spans="1:16" ht="13.2" customHeight="1">
      <c r="A75" s="15" t="s">
        <v>115</v>
      </c>
      <c r="C75" s="44" t="s">
        <v>105</v>
      </c>
      <c r="D75" s="41" t="s">
        <v>127</v>
      </c>
      <c r="E75" s="41">
        <v>1.99</v>
      </c>
      <c r="F75" s="41">
        <f>453</f>
        <v>453</v>
      </c>
      <c r="G75" s="46">
        <v>1</v>
      </c>
      <c r="H75" s="44"/>
      <c r="I75" s="44"/>
      <c r="J75" s="44"/>
      <c r="K75" s="34">
        <f>H75*G75</f>
        <v>0</v>
      </c>
      <c r="L75" s="34">
        <f>F75*G75</f>
        <v>453</v>
      </c>
      <c r="M75" s="38">
        <f>F75*G75/E75</f>
        <v>227.63819095477388</v>
      </c>
      <c r="N75" s="38"/>
      <c r="O75" s="36">
        <f>K75/E75</f>
        <v>0</v>
      </c>
      <c r="P75" s="37">
        <f>(I75*G75)/E75</f>
        <v>0</v>
      </c>
    </row>
    <row r="76" spans="1:16" ht="13.2" customHeight="1">
      <c r="A76" s="31"/>
      <c r="B76" s="4"/>
      <c r="C76" s="32" t="s">
        <v>23</v>
      </c>
      <c r="D76" s="33" t="s">
        <v>76</v>
      </c>
      <c r="E76" s="34">
        <v>1.53</v>
      </c>
      <c r="F76" s="35">
        <v>4</v>
      </c>
      <c r="G76" s="34">
        <v>453</v>
      </c>
      <c r="H76" s="34">
        <v>15</v>
      </c>
      <c r="I76" s="34">
        <v>4</v>
      </c>
      <c r="J76" s="34"/>
      <c r="K76" s="34">
        <f>H76*G76</f>
        <v>6795</v>
      </c>
      <c r="L76" s="34">
        <f>F76*G76</f>
        <v>1812</v>
      </c>
      <c r="M76" s="38">
        <f>F76*G76/E76</f>
        <v>1184.313725490196</v>
      </c>
      <c r="N76" s="66">
        <f>M76/1184</f>
        <v>1.000264970853206</v>
      </c>
      <c r="O76" s="36">
        <f>K76/E76</f>
        <v>4441.176470588235</v>
      </c>
      <c r="P76" s="37">
        <f>(I76*G76)/E76</f>
        <v>1184.313725490196</v>
      </c>
    </row>
    <row r="77" spans="2:16" ht="13.2" customHeight="1">
      <c r="B77" s="4"/>
      <c r="C77" s="44" t="s">
        <v>173</v>
      </c>
      <c r="D77" s="33" t="s">
        <v>79</v>
      </c>
      <c r="E77" s="34">
        <v>1.88</v>
      </c>
      <c r="F77" s="35">
        <v>37</v>
      </c>
      <c r="G77" s="34">
        <v>31</v>
      </c>
      <c r="H77" s="34">
        <v>70</v>
      </c>
      <c r="I77" s="34">
        <v>0</v>
      </c>
      <c r="J77" s="34"/>
      <c r="K77" s="34">
        <f>H77*G77</f>
        <v>2170</v>
      </c>
      <c r="L77" s="34">
        <f>F77*G77</f>
        <v>1147</v>
      </c>
      <c r="M77" s="38">
        <f>F77*G77/E77</f>
        <v>610.1063829787234</v>
      </c>
      <c r="N77" s="66">
        <f>M77/610</f>
        <v>1.000174398325776</v>
      </c>
      <c r="O77" s="36">
        <f>K77/E77</f>
        <v>1154.2553191489362</v>
      </c>
      <c r="P77" s="37">
        <f>(I77*G77)/E77</f>
        <v>0</v>
      </c>
    </row>
    <row r="78" spans="1:16" ht="13.2" customHeight="1">
      <c r="A78" s="4" t="s">
        <v>46</v>
      </c>
      <c r="C78" s="44" t="s">
        <v>176</v>
      </c>
      <c r="D78" s="33" t="s">
        <v>61</v>
      </c>
      <c r="E78" s="34" t="s">
        <v>136</v>
      </c>
      <c r="F78" s="35">
        <v>32</v>
      </c>
      <c r="G78" s="34">
        <v>14</v>
      </c>
      <c r="H78" s="34">
        <v>70</v>
      </c>
      <c r="I78" s="34">
        <v>8</v>
      </c>
      <c r="J78" s="34"/>
      <c r="K78" s="34">
        <f>H78*G78</f>
        <v>980</v>
      </c>
      <c r="L78" s="34">
        <f>F78*G78</f>
        <v>448</v>
      </c>
      <c r="M78" s="38" t="e">
        <f>F78*G78/E78</f>
        <v>#VALUE!</v>
      </c>
      <c r="N78" s="38"/>
      <c r="O78" s="36" t="e">
        <f>K78/E78</f>
        <v>#VALUE!</v>
      </c>
      <c r="P78" s="37" t="e">
        <f>(I78*G78)/E78</f>
        <v>#VALUE!</v>
      </c>
    </row>
    <row r="79" spans="1:16" ht="13.2" customHeight="1">
      <c r="A79" s="31"/>
      <c r="B79" s="4"/>
      <c r="C79" s="32" t="s">
        <v>23</v>
      </c>
      <c r="D79" s="33" t="s">
        <v>103</v>
      </c>
      <c r="E79" s="34">
        <v>10.48</v>
      </c>
      <c r="F79" s="35">
        <v>113</v>
      </c>
      <c r="G79" s="34">
        <v>16</v>
      </c>
      <c r="H79" s="34">
        <v>100</v>
      </c>
      <c r="I79" s="34">
        <v>21</v>
      </c>
      <c r="J79" s="34"/>
      <c r="K79" s="34">
        <f>H79*G79</f>
        <v>1600</v>
      </c>
      <c r="L79" s="34">
        <f>F79*G79</f>
        <v>1808</v>
      </c>
      <c r="M79" s="38">
        <f>F79*G79/E79</f>
        <v>172.51908396946564</v>
      </c>
      <c r="N79" s="66">
        <f>M79/173</f>
        <v>0.9972201385518246</v>
      </c>
      <c r="O79" s="36">
        <f>K79/E79</f>
        <v>152.67175572519082</v>
      </c>
      <c r="P79" s="37">
        <f>(I79*G79)/E79</f>
        <v>32.06106870229007</v>
      </c>
    </row>
    <row r="80" spans="1:16" ht="13.2" customHeight="1">
      <c r="A80" s="31"/>
      <c r="B80" s="4"/>
      <c r="C80" s="32" t="s">
        <v>23</v>
      </c>
      <c r="D80" s="33" t="s">
        <v>143</v>
      </c>
      <c r="E80" s="34">
        <v>0.46</v>
      </c>
      <c r="F80" s="35">
        <v>61</v>
      </c>
      <c r="G80" s="34">
        <v>7</v>
      </c>
      <c r="H80" s="34">
        <v>20</v>
      </c>
      <c r="I80" s="34">
        <v>1</v>
      </c>
      <c r="J80" s="34"/>
      <c r="K80" s="34">
        <f>H80*G80</f>
        <v>140</v>
      </c>
      <c r="L80" s="34">
        <f>F80*G80</f>
        <v>427</v>
      </c>
      <c r="M80" s="38">
        <f>F80*G80/E80</f>
        <v>928.2608695652174</v>
      </c>
      <c r="N80" s="38"/>
      <c r="O80" s="36">
        <f>K80/E80</f>
        <v>304.3478260869565</v>
      </c>
      <c r="P80" s="37">
        <f>(I80*G80)/E80</f>
        <v>15.217391304347826</v>
      </c>
    </row>
    <row r="81" spans="1:16" ht="14.4" customHeight="1">
      <c r="A81" s="15" t="s">
        <v>46</v>
      </c>
      <c r="C81" s="44" t="s">
        <v>30</v>
      </c>
      <c r="D81" s="33" t="s">
        <v>58</v>
      </c>
      <c r="E81" s="41">
        <v>3.99</v>
      </c>
      <c r="F81" s="41">
        <v>59</v>
      </c>
      <c r="G81" s="41">
        <v>30</v>
      </c>
      <c r="H81" s="41">
        <v>180</v>
      </c>
      <c r="I81" s="41">
        <v>4</v>
      </c>
      <c r="J81" s="34">
        <f>G81*F81</f>
        <v>1770</v>
      </c>
      <c r="K81" s="34">
        <f>H81*G81</f>
        <v>5400</v>
      </c>
      <c r="L81" s="34">
        <f>F81*G81</f>
        <v>1770</v>
      </c>
      <c r="M81" s="38">
        <f>F81*G81/E81</f>
        <v>443.6090225563909</v>
      </c>
      <c r="N81" s="66">
        <f>M81/444</f>
        <v>0.9991194201720517</v>
      </c>
      <c r="O81" s="36">
        <f>K81/E81</f>
        <v>1353.3834586466164</v>
      </c>
      <c r="P81" s="37">
        <f>(I81*G81)/E81</f>
        <v>30.075187969924812</v>
      </c>
    </row>
    <row r="82" spans="2:16" ht="13.2" customHeight="1">
      <c r="B82" s="4"/>
      <c r="C82" s="44" t="s">
        <v>173</v>
      </c>
      <c r="D82" s="33" t="s">
        <v>108</v>
      </c>
      <c r="E82" s="43">
        <v>0.48</v>
      </c>
      <c r="F82" s="43">
        <v>453</v>
      </c>
      <c r="G82" s="43">
        <v>1</v>
      </c>
      <c r="H82" s="43"/>
      <c r="I82" s="43">
        <f>(21*88)/9856*F82</f>
        <v>84.9375</v>
      </c>
      <c r="J82" s="43"/>
      <c r="K82" s="34">
        <f>H82*G82</f>
        <v>0</v>
      </c>
      <c r="L82" s="34">
        <f>F82*G82</f>
        <v>453</v>
      </c>
      <c r="M82" s="38">
        <f>F82*G82/E82</f>
        <v>943.75</v>
      </c>
      <c r="N82" s="38"/>
      <c r="O82" s="36">
        <f>K82/E82</f>
        <v>0</v>
      </c>
      <c r="P82" s="37">
        <f>(I82*G82)/E82</f>
        <v>176.953125</v>
      </c>
    </row>
    <row r="83" spans="1:16" ht="13.2" customHeight="1">
      <c r="A83" s="31"/>
      <c r="B83" s="4"/>
      <c r="C83" s="32" t="s">
        <v>23</v>
      </c>
      <c r="D83" s="33" t="s">
        <v>146</v>
      </c>
      <c r="E83" s="34">
        <v>2.18</v>
      </c>
      <c r="F83" s="35">
        <v>112</v>
      </c>
      <c r="G83" s="34">
        <v>3</v>
      </c>
      <c r="H83" s="34">
        <v>330</v>
      </c>
      <c r="I83" s="34">
        <v>15</v>
      </c>
      <c r="J83" s="34"/>
      <c r="K83" s="34">
        <f>H83*G83</f>
        <v>990</v>
      </c>
      <c r="L83" s="34">
        <f>F83*G83</f>
        <v>336</v>
      </c>
      <c r="M83" s="38">
        <f>F83*G83/E83</f>
        <v>154.12844036697246</v>
      </c>
      <c r="N83" s="38"/>
      <c r="O83" s="36">
        <f>K83/E83</f>
        <v>454.1284403669724</v>
      </c>
      <c r="P83" s="37">
        <f>(I83*G83)/E83</f>
        <v>20.642201834862384</v>
      </c>
    </row>
    <row r="84" spans="1:16" ht="13.2" customHeight="1">
      <c r="A84" s="31"/>
      <c r="B84" s="4"/>
      <c r="C84" s="32" t="s">
        <v>23</v>
      </c>
      <c r="D84" s="33" t="s">
        <v>147</v>
      </c>
      <c r="E84" s="34">
        <v>2.48</v>
      </c>
      <c r="F84" s="35">
        <v>21</v>
      </c>
      <c r="G84" s="34">
        <v>16</v>
      </c>
      <c r="H84" s="34">
        <v>40</v>
      </c>
      <c r="I84" s="34">
        <v>3</v>
      </c>
      <c r="J84" s="34"/>
      <c r="K84" s="34">
        <f>H84*G84</f>
        <v>640</v>
      </c>
      <c r="L84" s="34">
        <f>F84*G84</f>
        <v>336</v>
      </c>
      <c r="M84" s="38">
        <f>F84*G84/E84</f>
        <v>135.48387096774195</v>
      </c>
      <c r="N84" s="38"/>
      <c r="O84" s="36">
        <f>K84/E84</f>
        <v>258.06451612903226</v>
      </c>
      <c r="P84" s="37">
        <f>(I84*G84)/E84</f>
        <v>19.35483870967742</v>
      </c>
    </row>
    <row r="85" spans="1:16" ht="13.2" customHeight="1">
      <c r="A85" s="31"/>
      <c r="B85" s="4"/>
      <c r="C85" s="32" t="s">
        <v>23</v>
      </c>
      <c r="D85" s="33" t="s">
        <v>82</v>
      </c>
      <c r="E85" s="34">
        <v>0.88</v>
      </c>
      <c r="F85" s="35">
        <v>28</v>
      </c>
      <c r="G85" s="34">
        <v>24</v>
      </c>
      <c r="H85" s="34">
        <v>70</v>
      </c>
      <c r="I85" s="34">
        <v>2</v>
      </c>
      <c r="J85" s="34"/>
      <c r="K85" s="34">
        <f>H85*G85</f>
        <v>1680</v>
      </c>
      <c r="L85" s="34">
        <f>F85*G85</f>
        <v>672</v>
      </c>
      <c r="M85" s="55">
        <f>F85*G85/E85</f>
        <v>763.6363636363636</v>
      </c>
      <c r="N85" s="38"/>
      <c r="O85" s="77">
        <f>K85/E85</f>
        <v>1909.090909090909</v>
      </c>
      <c r="P85" s="37">
        <f>(I85*G85)/E85</f>
        <v>54.54545454545455</v>
      </c>
    </row>
    <row r="86" spans="1:16" ht="13.2" customHeight="1">
      <c r="A86" s="31"/>
      <c r="B86" s="4"/>
      <c r="C86" s="32" t="s">
        <v>23</v>
      </c>
      <c r="D86" s="33" t="s">
        <v>131</v>
      </c>
      <c r="E86" s="34">
        <v>1.14</v>
      </c>
      <c r="F86" s="35">
        <v>453</v>
      </c>
      <c r="G86" s="34">
        <v>1</v>
      </c>
      <c r="H86" s="34"/>
      <c r="I86" s="34"/>
      <c r="J86" s="34"/>
      <c r="K86" s="34">
        <f>H86*G86</f>
        <v>0</v>
      </c>
      <c r="L86" s="34">
        <f>F86*G86</f>
        <v>453</v>
      </c>
      <c r="M86" s="38">
        <f>F86*G86/E86</f>
        <v>397.3684210526316</v>
      </c>
      <c r="N86" s="38"/>
      <c r="O86" s="36">
        <f>K86/E86</f>
        <v>0</v>
      </c>
      <c r="P86" s="37">
        <f>(I86*G86)/E86</f>
        <v>0</v>
      </c>
    </row>
    <row r="87" spans="1:16" ht="14.4" customHeight="1">
      <c r="A87" s="31"/>
      <c r="C87" s="32" t="s">
        <v>23</v>
      </c>
      <c r="D87" s="40" t="s">
        <v>109</v>
      </c>
      <c r="E87" s="41">
        <v>1.07</v>
      </c>
      <c r="F87" s="41">
        <v>453</v>
      </c>
      <c r="G87" s="44">
        <v>1</v>
      </c>
      <c r="H87" s="44"/>
      <c r="I87" s="44"/>
      <c r="J87" s="41" t="s">
        <v>27</v>
      </c>
      <c r="K87" s="34">
        <f>H87*G87</f>
        <v>0</v>
      </c>
      <c r="L87" s="34">
        <f>F87*G87</f>
        <v>453</v>
      </c>
      <c r="M87" s="38">
        <f>F87*G87/E87</f>
        <v>423.3644859813084</v>
      </c>
      <c r="N87" s="38"/>
      <c r="O87" s="36">
        <f>K87/E87</f>
        <v>0</v>
      </c>
      <c r="P87" s="37">
        <f>(I87*G87)/E87</f>
        <v>0</v>
      </c>
    </row>
    <row r="88" spans="1:16" ht="13.2" customHeight="1">
      <c r="A88" s="4" t="s">
        <v>21</v>
      </c>
      <c r="C88" s="44" t="s">
        <v>30</v>
      </c>
      <c r="D88" s="33" t="s">
        <v>45</v>
      </c>
      <c r="E88" s="34">
        <v>6.99</v>
      </c>
      <c r="F88" s="35">
        <v>240</v>
      </c>
      <c r="G88" s="34">
        <f>16*3</f>
        <v>48</v>
      </c>
      <c r="H88" s="34">
        <v>150</v>
      </c>
      <c r="I88" s="34">
        <v>8</v>
      </c>
      <c r="J88" s="34"/>
      <c r="K88" s="34">
        <f>H88*G88</f>
        <v>7200</v>
      </c>
      <c r="L88" s="34">
        <f>F88*G88</f>
        <v>11520</v>
      </c>
      <c r="M88" s="38">
        <f>F88*G88/E88</f>
        <v>1648.0686695278969</v>
      </c>
      <c r="N88" s="38"/>
      <c r="O88" s="36">
        <f>K88/E88</f>
        <v>1030.0429184549355</v>
      </c>
      <c r="P88" s="37">
        <f>(I88*G88)/E88</f>
        <v>54.93562231759657</v>
      </c>
    </row>
    <row r="89" spans="1:16" ht="13.2" customHeight="1">
      <c r="A89" s="31"/>
      <c r="B89" s="4"/>
      <c r="C89" s="32" t="s">
        <v>23</v>
      </c>
      <c r="D89" s="33" t="s">
        <v>149</v>
      </c>
      <c r="E89" s="34">
        <v>1.06</v>
      </c>
      <c r="F89" s="35">
        <v>26</v>
      </c>
      <c r="G89" s="34">
        <v>22</v>
      </c>
      <c r="H89" s="34">
        <v>60</v>
      </c>
      <c r="I89" s="34">
        <v>3</v>
      </c>
      <c r="J89" s="34"/>
      <c r="K89" s="34">
        <f>H89*G89</f>
        <v>1320</v>
      </c>
      <c r="L89" s="34">
        <f>F89*G89</f>
        <v>572</v>
      </c>
      <c r="M89" s="38">
        <f>F89*G89/E89</f>
        <v>539.622641509434</v>
      </c>
      <c r="N89" s="38"/>
      <c r="O89" s="36">
        <f>K89/E89</f>
        <v>1245.2830188679245</v>
      </c>
      <c r="P89" s="37">
        <f>(I89*G89)/E89</f>
        <v>62.264150943396224</v>
      </c>
    </row>
    <row r="90" spans="1:16" ht="13.2" customHeight="1">
      <c r="A90" s="31"/>
      <c r="B90" s="4"/>
      <c r="C90" s="32" t="s">
        <v>23</v>
      </c>
      <c r="D90" s="33" t="s">
        <v>86</v>
      </c>
      <c r="E90" s="34">
        <v>1</v>
      </c>
      <c r="F90" s="35">
        <v>56</v>
      </c>
      <c r="G90" s="34">
        <v>8</v>
      </c>
      <c r="H90" s="34">
        <v>210</v>
      </c>
      <c r="I90" s="34"/>
      <c r="J90" s="34"/>
      <c r="K90" s="34">
        <f>H90*G90</f>
        <v>1680</v>
      </c>
      <c r="L90" s="34">
        <f>F90*G90</f>
        <v>448</v>
      </c>
      <c r="M90" s="38">
        <f>F90*G90/E90</f>
        <v>448</v>
      </c>
      <c r="N90" s="38"/>
      <c r="O90" s="36">
        <f>K90/E90</f>
        <v>1680</v>
      </c>
      <c r="P90" s="37">
        <f>(I90*G90)/E90</f>
        <v>0</v>
      </c>
    </row>
    <row r="91" spans="1:16" ht="13.2" customHeight="1">
      <c r="A91" s="31"/>
      <c r="C91" s="32" t="s">
        <v>23</v>
      </c>
      <c r="D91" s="33" t="s">
        <v>83</v>
      </c>
      <c r="E91" s="41">
        <v>2.57</v>
      </c>
      <c r="F91" s="41">
        <v>56</v>
      </c>
      <c r="G91" s="41">
        <v>32</v>
      </c>
      <c r="H91" s="41">
        <v>200</v>
      </c>
      <c r="I91" s="41">
        <v>7</v>
      </c>
      <c r="J91" s="44"/>
      <c r="K91" s="34">
        <f>H91*G91</f>
        <v>6400</v>
      </c>
      <c r="L91" s="34">
        <f>F91*G91</f>
        <v>1792</v>
      </c>
      <c r="M91" s="55">
        <f>F91*G91/E91</f>
        <v>697.2762645914397</v>
      </c>
      <c r="N91" s="38"/>
      <c r="O91" s="77">
        <f>K91/E91</f>
        <v>2490.2723735408563</v>
      </c>
      <c r="P91" s="78">
        <f>(I91*G91)/E91</f>
        <v>87.15953307392996</v>
      </c>
    </row>
    <row r="92" spans="1:16" ht="12.75">
      <c r="A92" s="4" t="s">
        <v>92</v>
      </c>
      <c r="C92" s="44" t="s">
        <v>176</v>
      </c>
      <c r="D92" s="33" t="s">
        <v>12</v>
      </c>
      <c r="E92" s="34">
        <v>2.27</v>
      </c>
      <c r="F92" s="35">
        <v>453</v>
      </c>
      <c r="G92" s="34">
        <v>1</v>
      </c>
      <c r="H92" s="34"/>
      <c r="I92" s="34"/>
      <c r="J92" s="34"/>
      <c r="K92" s="34">
        <f>H92*G92</f>
        <v>0</v>
      </c>
      <c r="L92" s="34">
        <f>F92*G92</f>
        <v>453</v>
      </c>
      <c r="M92" s="55">
        <f>F92*G92/E92</f>
        <v>199.55947136563876</v>
      </c>
      <c r="N92" s="55"/>
      <c r="O92" s="36">
        <f>K92/E92</f>
        <v>0</v>
      </c>
      <c r="P92" s="37">
        <f>(I92*G92)/E92</f>
        <v>0</v>
      </c>
    </row>
    <row r="93" spans="1:16" ht="13.2" customHeight="1">
      <c r="A93" s="31"/>
      <c r="B93" s="4"/>
      <c r="C93" s="32" t="s">
        <v>23</v>
      </c>
      <c r="D93" s="33" t="s">
        <v>29</v>
      </c>
      <c r="E93" s="34">
        <v>0.74</v>
      </c>
      <c r="F93" s="35">
        <v>56</v>
      </c>
      <c r="G93" s="34">
        <v>2</v>
      </c>
      <c r="H93" s="34">
        <v>45</v>
      </c>
      <c r="I93" s="34">
        <v>10</v>
      </c>
      <c r="J93" s="34"/>
      <c r="K93" s="34">
        <f>H93*G93</f>
        <v>90</v>
      </c>
      <c r="L93" s="34">
        <f>F93*G93</f>
        <v>112</v>
      </c>
      <c r="M93" s="38">
        <f>F93*G93/E93</f>
        <v>151.35135135135135</v>
      </c>
      <c r="N93" s="38"/>
      <c r="O93" s="36">
        <f>K93/E93</f>
        <v>121.62162162162163</v>
      </c>
      <c r="P93" s="37">
        <f>(I93*G93)/E93</f>
        <v>27.027027027027028</v>
      </c>
    </row>
    <row r="94" spans="1:16" ht="13.2" customHeight="1">
      <c r="A94" s="4" t="s">
        <v>115</v>
      </c>
      <c r="C94" s="44" t="s">
        <v>175</v>
      </c>
      <c r="D94" s="33" t="s">
        <v>35</v>
      </c>
      <c r="E94" s="34">
        <v>0.35</v>
      </c>
      <c r="F94" s="35">
        <v>453</v>
      </c>
      <c r="G94" s="34">
        <v>1</v>
      </c>
      <c r="H94" s="34"/>
      <c r="I94" s="34"/>
      <c r="J94" s="34"/>
      <c r="K94" s="34">
        <f>H94*G94</f>
        <v>0</v>
      </c>
      <c r="L94" s="34">
        <f>F94*G94</f>
        <v>453</v>
      </c>
      <c r="M94" s="38">
        <f>F94*G94/E94</f>
        <v>1294.2857142857144</v>
      </c>
      <c r="N94" s="38"/>
      <c r="O94" s="36">
        <f>K94/E94</f>
        <v>0</v>
      </c>
      <c r="P94" s="37">
        <f>(I94*G94)/E94</f>
        <v>0</v>
      </c>
    </row>
    <row r="95" spans="1:16" ht="14.4" customHeight="1">
      <c r="A95" s="15" t="s">
        <v>46</v>
      </c>
      <c r="C95" s="44" t="s">
        <v>30</v>
      </c>
      <c r="D95" s="58" t="s">
        <v>37</v>
      </c>
      <c r="E95" s="41">
        <v>3.49</v>
      </c>
      <c r="F95" s="41">
        <v>4</v>
      </c>
      <c r="G95" s="41">
        <v>795</v>
      </c>
      <c r="H95" s="41">
        <v>15</v>
      </c>
      <c r="I95" s="41">
        <v>4</v>
      </c>
      <c r="J95" s="44"/>
      <c r="K95" s="34">
        <f>G95*F95</f>
        <v>3180</v>
      </c>
      <c r="L95" s="34">
        <f>F95*G95</f>
        <v>3180</v>
      </c>
      <c r="M95" s="38">
        <f>F95*G95/E95</f>
        <v>911.1747851002865</v>
      </c>
      <c r="N95" s="38"/>
      <c r="O95" s="36">
        <f>K95/E95</f>
        <v>911.1747851002865</v>
      </c>
      <c r="P95" s="37">
        <f>(I95*G95)/E95</f>
        <v>911.1747851002865</v>
      </c>
    </row>
    <row r="96" spans="1:16" ht="13.2" customHeight="1">
      <c r="A96" s="4" t="s">
        <v>46</v>
      </c>
      <c r="C96" s="44" t="s">
        <v>176</v>
      </c>
      <c r="D96" s="33" t="s">
        <v>63</v>
      </c>
      <c r="E96" s="34" t="s">
        <v>52</v>
      </c>
      <c r="F96" s="35">
        <v>56</v>
      </c>
      <c r="G96" s="34">
        <v>5</v>
      </c>
      <c r="H96" s="34">
        <v>80</v>
      </c>
      <c r="I96" s="34">
        <v>8</v>
      </c>
      <c r="J96" s="34"/>
      <c r="K96" s="34">
        <f>H96*G96</f>
        <v>400</v>
      </c>
      <c r="L96" s="34">
        <f>F96*G96</f>
        <v>280</v>
      </c>
      <c r="M96" s="38" t="e">
        <f>F96*G96/E96</f>
        <v>#VALUE!</v>
      </c>
      <c r="N96" s="38"/>
      <c r="O96" s="36" t="e">
        <f>K96/E96</f>
        <v>#VALUE!</v>
      </c>
      <c r="P96" s="37" t="e">
        <f>(I96*G96)/E96</f>
        <v>#VALUE!</v>
      </c>
    </row>
    <row r="97" spans="1:17" ht="13.2" customHeight="1">
      <c r="A97" s="4" t="s">
        <v>21</v>
      </c>
      <c r="C97" s="44" t="s">
        <v>105</v>
      </c>
      <c r="D97" s="33" t="s">
        <v>22</v>
      </c>
      <c r="E97" s="43">
        <v>1.39</v>
      </c>
      <c r="F97" s="43">
        <v>14</v>
      </c>
      <c r="G97" s="43">
        <v>32</v>
      </c>
      <c r="H97" s="43">
        <v>100</v>
      </c>
      <c r="I97" s="43">
        <v>0</v>
      </c>
      <c r="J97" s="34"/>
      <c r="K97" s="34">
        <f>H97*G97</f>
        <v>3200</v>
      </c>
      <c r="L97" s="34">
        <f>F97*G97</f>
        <v>448</v>
      </c>
      <c r="M97" s="38">
        <f>F97*G97/E97</f>
        <v>322.30215827338134</v>
      </c>
      <c r="N97" s="38"/>
      <c r="O97" s="36">
        <f>K97/E97</f>
        <v>2302.158273381295</v>
      </c>
      <c r="P97" s="37">
        <f>(I97*G97)/E97</f>
        <v>0</v>
      </c>
      <c r="Q97">
        <v>322</v>
      </c>
    </row>
    <row r="98" spans="1:16" ht="14.4" customHeight="1">
      <c r="A98" s="31"/>
      <c r="C98" s="32" t="s">
        <v>23</v>
      </c>
      <c r="D98" s="58" t="s">
        <v>54</v>
      </c>
      <c r="E98" s="41">
        <v>2.92</v>
      </c>
      <c r="F98" s="44">
        <f>5*453</f>
        <v>2265</v>
      </c>
      <c r="G98" s="44">
        <v>1</v>
      </c>
      <c r="H98" s="44"/>
      <c r="I98" s="44"/>
      <c r="J98" s="41" t="s">
        <v>27</v>
      </c>
      <c r="K98" s="34">
        <f>H98*G98</f>
        <v>0</v>
      </c>
      <c r="L98" s="34">
        <f>F98*G98</f>
        <v>2265</v>
      </c>
      <c r="M98" s="38">
        <f>F98*G98/E98</f>
        <v>775.6849315068494</v>
      </c>
      <c r="N98" s="38"/>
      <c r="O98" s="36">
        <f>K98/E98</f>
        <v>0</v>
      </c>
      <c r="P98" s="37">
        <f>(I98*G98)/E98</f>
        <v>0</v>
      </c>
    </row>
    <row r="99" spans="3:16" ht="14.4" customHeight="1">
      <c r="C99" s="44" t="s">
        <v>173</v>
      </c>
      <c r="D99" s="40" t="s">
        <v>60</v>
      </c>
      <c r="E99" s="41">
        <v>1.49</v>
      </c>
      <c r="F99" s="44">
        <f>2.2*453</f>
        <v>996.6000000000001</v>
      </c>
      <c r="G99" s="44"/>
      <c r="H99" s="44"/>
      <c r="I99" s="44"/>
      <c r="J99" s="41" t="s">
        <v>27</v>
      </c>
      <c r="K99" s="34">
        <f>H99*G99</f>
        <v>0</v>
      </c>
      <c r="L99" s="34">
        <f>F99*G99</f>
        <v>0</v>
      </c>
      <c r="M99" s="38">
        <f>F99*G99/E99</f>
        <v>0</v>
      </c>
      <c r="N99" s="38"/>
      <c r="O99" s="36">
        <f>K99/E99</f>
        <v>0</v>
      </c>
      <c r="P99" s="37">
        <f>(I99*G99)/E99</f>
        <v>0</v>
      </c>
    </row>
    <row r="100" spans="1:16" ht="14.4" customHeight="1">
      <c r="A100" s="31"/>
      <c r="C100" s="32" t="s">
        <v>23</v>
      </c>
      <c r="D100" s="58" t="s">
        <v>26</v>
      </c>
      <c r="E100" s="41">
        <v>1.74</v>
      </c>
      <c r="F100" s="41">
        <v>28</v>
      </c>
      <c r="G100" s="41">
        <v>8</v>
      </c>
      <c r="H100" s="41">
        <v>110</v>
      </c>
      <c r="I100" s="41">
        <v>7</v>
      </c>
      <c r="J100" s="41" t="s">
        <v>27</v>
      </c>
      <c r="K100" s="34">
        <f>H100*G100</f>
        <v>880</v>
      </c>
      <c r="L100" s="34">
        <f>F100*G100</f>
        <v>224</v>
      </c>
      <c r="M100" s="38">
        <f>F100*G100/E100</f>
        <v>128.73563218390805</v>
      </c>
      <c r="N100" s="38"/>
      <c r="O100" s="36">
        <f>K100/E100</f>
        <v>505.7471264367816</v>
      </c>
      <c r="P100" s="37">
        <f>(I100*G100)/E100</f>
        <v>32.18390804597701</v>
      </c>
    </row>
    <row r="101" spans="1:16" ht="13.2" customHeight="1">
      <c r="A101" s="4" t="s">
        <v>92</v>
      </c>
      <c r="C101" s="44" t="s">
        <v>175</v>
      </c>
      <c r="D101" s="33" t="s">
        <v>68</v>
      </c>
      <c r="E101" s="34">
        <v>1.89</v>
      </c>
      <c r="F101" s="35">
        <v>453</v>
      </c>
      <c r="G101" s="34">
        <v>1</v>
      </c>
      <c r="H101" s="34"/>
      <c r="I101" s="34"/>
      <c r="J101" s="34"/>
      <c r="K101" s="34">
        <f>H101*G101</f>
        <v>0</v>
      </c>
      <c r="L101" s="34">
        <f>F101*G101</f>
        <v>453</v>
      </c>
      <c r="M101" s="55">
        <f>F101*G101/E101</f>
        <v>239.6825396825397</v>
      </c>
      <c r="N101" s="63">
        <f>M101/240</f>
        <v>0.9986772486772487</v>
      </c>
      <c r="O101" s="36">
        <f>K101/E101</f>
        <v>0</v>
      </c>
      <c r="P101" s="37">
        <f>(I101*G101)/E101</f>
        <v>0</v>
      </c>
    </row>
    <row r="102" spans="3:16" ht="14.4" customHeight="1">
      <c r="C102" s="44" t="s">
        <v>173</v>
      </c>
      <c r="D102" s="40" t="s">
        <v>48</v>
      </c>
      <c r="E102" s="41">
        <v>3.49</v>
      </c>
      <c r="F102" s="41" t="s">
        <v>49</v>
      </c>
      <c r="G102" s="41">
        <v>4</v>
      </c>
      <c r="H102" s="41">
        <v>15</v>
      </c>
      <c r="I102" s="41">
        <v>2</v>
      </c>
      <c r="J102" s="41" t="s">
        <v>27</v>
      </c>
      <c r="K102" s="34">
        <f>H102*G102</f>
        <v>60</v>
      </c>
      <c r="L102" s="34" t="e">
        <f>F102*G102</f>
        <v>#VALUE!</v>
      </c>
      <c r="M102" s="38" t="e">
        <f>F102*G102/E102</f>
        <v>#VALUE!</v>
      </c>
      <c r="N102" s="38"/>
      <c r="O102" s="36">
        <f>K102/E102</f>
        <v>17.191977077363894</v>
      </c>
      <c r="P102" s="37">
        <f>(I102*G102)/E102</f>
        <v>2.292263610315186</v>
      </c>
    </row>
    <row r="103" spans="2:16" ht="13.2" customHeight="1">
      <c r="B103" s="4"/>
      <c r="C103" s="44" t="s">
        <v>173</v>
      </c>
      <c r="D103" s="33" t="s">
        <v>51</v>
      </c>
      <c r="E103" s="34">
        <v>1.39</v>
      </c>
      <c r="F103" s="35">
        <v>33</v>
      </c>
      <c r="G103" s="34">
        <v>14</v>
      </c>
      <c r="H103" s="34">
        <v>140</v>
      </c>
      <c r="I103" s="34">
        <v>0</v>
      </c>
      <c r="J103" s="34"/>
      <c r="K103" s="34">
        <f>H103*G103</f>
        <v>1960</v>
      </c>
      <c r="L103" s="34">
        <f>F103*G103</f>
        <v>462</v>
      </c>
      <c r="M103" s="38">
        <f>F103*G103/E103</f>
        <v>332.37410071942446</v>
      </c>
      <c r="N103" s="38"/>
      <c r="O103" s="36">
        <f>K103/E103</f>
        <v>1410.0719424460433</v>
      </c>
      <c r="P103" s="37">
        <f>(I103*G103)/E103</f>
        <v>0</v>
      </c>
    </row>
    <row r="104" spans="2:16" ht="13.2" customHeight="1">
      <c r="B104" s="4"/>
      <c r="C104" s="44" t="s">
        <v>173</v>
      </c>
      <c r="D104" s="33" t="s">
        <v>55</v>
      </c>
      <c r="E104" s="34">
        <v>3.29</v>
      </c>
      <c r="F104" s="35">
        <v>42</v>
      </c>
      <c r="G104" s="34">
        <v>5</v>
      </c>
      <c r="H104" s="34">
        <v>200</v>
      </c>
      <c r="I104" s="34">
        <v>4</v>
      </c>
      <c r="J104" s="34"/>
      <c r="K104" s="34">
        <f>H104*G104</f>
        <v>1000</v>
      </c>
      <c r="L104" s="34">
        <f>F104*G104</f>
        <v>210</v>
      </c>
      <c r="M104" s="38">
        <f>F104*G104/E104</f>
        <v>63.829787234042556</v>
      </c>
      <c r="N104" s="38"/>
      <c r="O104" s="36">
        <f>K104/E104</f>
        <v>303.951367781155</v>
      </c>
      <c r="P104" s="37">
        <f>(I104*G104)/E104</f>
        <v>6.0790273556231</v>
      </c>
    </row>
    <row r="105" spans="3:16" ht="14.4" customHeight="1">
      <c r="C105" s="44" t="s">
        <v>173</v>
      </c>
      <c r="D105" s="42" t="s">
        <v>77</v>
      </c>
      <c r="E105" s="41">
        <v>1.29</v>
      </c>
      <c r="F105" s="41">
        <v>453</v>
      </c>
      <c r="G105" s="46">
        <v>1</v>
      </c>
      <c r="H105" s="44"/>
      <c r="I105" s="44"/>
      <c r="J105" s="41" t="s">
        <v>27</v>
      </c>
      <c r="K105" s="34">
        <f>H105*G105</f>
        <v>0</v>
      </c>
      <c r="L105" s="34">
        <f>F105*G105</f>
        <v>453</v>
      </c>
      <c r="M105" s="38">
        <f>F105*G105/E105</f>
        <v>351.1627906976744</v>
      </c>
      <c r="N105" s="38"/>
      <c r="O105" s="36">
        <f>K105/E105</f>
        <v>0</v>
      </c>
      <c r="P105" s="37">
        <f>(I105*G105)/E105</f>
        <v>0</v>
      </c>
    </row>
    <row r="106" spans="1:16" ht="13.2" customHeight="1">
      <c r="A106" s="4" t="s">
        <v>21</v>
      </c>
      <c r="C106" s="44" t="s">
        <v>176</v>
      </c>
      <c r="D106" s="64" t="s">
        <v>182</v>
      </c>
      <c r="E106" s="34">
        <v>2.56</v>
      </c>
      <c r="F106" s="35">
        <v>50</v>
      </c>
      <c r="G106" s="34">
        <v>36</v>
      </c>
      <c r="H106" s="34">
        <v>70</v>
      </c>
      <c r="I106" s="34">
        <v>6</v>
      </c>
      <c r="J106" s="34"/>
      <c r="K106" s="34">
        <f>H106*G106</f>
        <v>2520</v>
      </c>
      <c r="L106" s="34">
        <f>F106*G106</f>
        <v>1800</v>
      </c>
      <c r="M106" s="38">
        <f>F106*G106/E106</f>
        <v>703.125</v>
      </c>
      <c r="N106" s="66">
        <f>M106/968</f>
        <v>0.7263688016528925</v>
      </c>
      <c r="O106" s="36">
        <f>K106/E106</f>
        <v>984.375</v>
      </c>
      <c r="P106" s="37">
        <f>(I106*G106)/E106</f>
        <v>84.375</v>
      </c>
    </row>
    <row r="107" spans="1:16" ht="13.2" customHeight="1">
      <c r="A107" s="4" t="s">
        <v>21</v>
      </c>
      <c r="C107" s="44" t="s">
        <v>176</v>
      </c>
      <c r="D107" s="33" t="s">
        <v>31</v>
      </c>
      <c r="E107" s="34">
        <v>19.68</v>
      </c>
      <c r="F107" s="35">
        <v>15</v>
      </c>
      <c r="G107" s="34">
        <v>200</v>
      </c>
      <c r="H107" s="34">
        <v>120</v>
      </c>
      <c r="I107" s="34">
        <v>0</v>
      </c>
      <c r="J107" s="34"/>
      <c r="K107" s="34">
        <f>H107*G107</f>
        <v>24000</v>
      </c>
      <c r="L107" s="34">
        <f>F107*G107</f>
        <v>3000</v>
      </c>
      <c r="M107" s="38">
        <f>F107*G107/E107</f>
        <v>152.4390243902439</v>
      </c>
      <c r="N107" s="66">
        <f>M107/155</f>
        <v>0.983477576711251</v>
      </c>
      <c r="O107" s="36">
        <f>K107/E107</f>
        <v>1219.5121951219512</v>
      </c>
      <c r="P107" s="37">
        <f>(I107*G107)/E107</f>
        <v>0</v>
      </c>
    </row>
    <row r="108" spans="1:16" ht="13.2" customHeight="1">
      <c r="A108" s="31"/>
      <c r="B108" s="4" t="s">
        <v>23</v>
      </c>
      <c r="C108" s="32" t="s">
        <v>23</v>
      </c>
      <c r="D108" s="33" t="s">
        <v>56</v>
      </c>
      <c r="E108" s="43">
        <v>1.23</v>
      </c>
      <c r="F108" s="33">
        <v>30</v>
      </c>
      <c r="G108" s="43">
        <v>75</v>
      </c>
      <c r="H108" s="43">
        <v>100</v>
      </c>
      <c r="I108" s="43">
        <v>3</v>
      </c>
      <c r="J108" s="34"/>
      <c r="K108" s="34">
        <f>H108*G108</f>
        <v>7500</v>
      </c>
      <c r="L108" s="34">
        <f>F108*G108</f>
        <v>2250</v>
      </c>
      <c r="M108" s="38">
        <f>F108*G108/E108</f>
        <v>1829.2682926829268</v>
      </c>
      <c r="N108" s="66">
        <f>M108/1891</f>
        <v>0.9673549934864764</v>
      </c>
      <c r="O108" s="36">
        <f>K108/E108</f>
        <v>6097.5609756097565</v>
      </c>
      <c r="P108" s="37">
        <f>(I108*G108)/E108</f>
        <v>182.9268292682927</v>
      </c>
    </row>
    <row r="109" spans="2:16" ht="13.2" customHeight="1">
      <c r="B109" s="4"/>
      <c r="C109" s="44" t="s">
        <v>173</v>
      </c>
      <c r="D109" s="33" t="s">
        <v>36</v>
      </c>
      <c r="E109" s="34">
        <v>1.19</v>
      </c>
      <c r="F109" s="35">
        <v>54</v>
      </c>
      <c r="G109" s="34">
        <v>3.5</v>
      </c>
      <c r="H109" s="34">
        <v>180</v>
      </c>
      <c r="I109" s="34">
        <v>7</v>
      </c>
      <c r="J109" s="34"/>
      <c r="K109" s="34">
        <f>H109*G109</f>
        <v>630</v>
      </c>
      <c r="L109" s="34">
        <f>F109*G109</f>
        <v>189</v>
      </c>
      <c r="M109" s="38">
        <f>F109*G109/E109</f>
        <v>158.82352941176472</v>
      </c>
      <c r="N109" s="38"/>
      <c r="O109" s="36">
        <f>K109/E109</f>
        <v>529.4117647058824</v>
      </c>
      <c r="P109" s="37">
        <f>(I109*G109)/E109</f>
        <v>20.58823529411765</v>
      </c>
    </row>
    <row r="110" spans="1:16" ht="14.4" customHeight="1">
      <c r="A110" s="15" t="s">
        <v>88</v>
      </c>
      <c r="C110" s="44" t="s">
        <v>175</v>
      </c>
      <c r="D110" s="40" t="s">
        <v>89</v>
      </c>
      <c r="E110" s="41">
        <v>1.19</v>
      </c>
      <c r="F110" s="41">
        <v>85</v>
      </c>
      <c r="G110" s="41">
        <v>4</v>
      </c>
      <c r="H110" s="41">
        <v>30</v>
      </c>
      <c r="I110" s="41">
        <v>1</v>
      </c>
      <c r="J110" s="41" t="s">
        <v>27</v>
      </c>
      <c r="K110" s="34">
        <f>H110*G110</f>
        <v>120</v>
      </c>
      <c r="L110" s="34">
        <f>F110*G110</f>
        <v>340</v>
      </c>
      <c r="M110" s="38">
        <f>F110*G110/E110</f>
        <v>285.7142857142857</v>
      </c>
      <c r="N110" s="67"/>
      <c r="O110" s="36">
        <f>K110/E110</f>
        <v>100.84033613445379</v>
      </c>
      <c r="P110" s="37">
        <f>(I110*G110)/E110</f>
        <v>3.361344537815126</v>
      </c>
    </row>
    <row r="111" spans="1:16" ht="13.2" customHeight="1">
      <c r="A111" s="4" t="s">
        <v>88</v>
      </c>
      <c r="C111" s="44" t="s">
        <v>175</v>
      </c>
      <c r="D111" s="33" t="s">
        <v>90</v>
      </c>
      <c r="E111" s="34">
        <v>0.95</v>
      </c>
      <c r="F111" s="35">
        <v>85</v>
      </c>
      <c r="G111" s="34">
        <v>5</v>
      </c>
      <c r="H111" s="34">
        <v>70</v>
      </c>
      <c r="I111" s="34">
        <v>4</v>
      </c>
      <c r="J111" s="34"/>
      <c r="K111" s="34">
        <f>H111*G111</f>
        <v>350</v>
      </c>
      <c r="L111" s="34">
        <f>F111*G111</f>
        <v>425</v>
      </c>
      <c r="M111" s="38">
        <f>F111*G111/E111</f>
        <v>447.3684210526316</v>
      </c>
      <c r="N111" s="70">
        <f>M111/447</f>
        <v>1.0008242081714354</v>
      </c>
      <c r="O111" s="36">
        <f>K111/E111</f>
        <v>368.42105263157896</v>
      </c>
      <c r="P111" s="37">
        <f>(I111*G111)/E111</f>
        <v>21.05263157894737</v>
      </c>
    </row>
    <row r="112" spans="2:16" ht="13.2" customHeight="1">
      <c r="B112" s="4"/>
      <c r="C112" s="44" t="s">
        <v>173</v>
      </c>
      <c r="D112" s="33" t="s">
        <v>91</v>
      </c>
      <c r="E112" s="34">
        <v>2.5</v>
      </c>
      <c r="F112" s="35">
        <v>143</v>
      </c>
      <c r="G112" s="34">
        <v>4</v>
      </c>
      <c r="H112" s="34">
        <v>360</v>
      </c>
      <c r="I112" s="34">
        <v>13</v>
      </c>
      <c r="J112" s="34"/>
      <c r="K112" s="34">
        <f>H112*G112</f>
        <v>1440</v>
      </c>
      <c r="L112" s="34">
        <f>F112*G112</f>
        <v>572</v>
      </c>
      <c r="M112" s="38">
        <f>F112*G112/E112</f>
        <v>228.8</v>
      </c>
      <c r="N112" s="38"/>
      <c r="O112" s="36">
        <f>K112/E112</f>
        <v>576</v>
      </c>
      <c r="P112" s="37">
        <f>(I112*G112)/E112</f>
        <v>20.8</v>
      </c>
    </row>
    <row r="113" spans="1:16" ht="14.4" customHeight="1">
      <c r="A113" s="15" t="s">
        <v>115</v>
      </c>
      <c r="C113" s="44" t="s">
        <v>30</v>
      </c>
      <c r="D113" s="72" t="s">
        <v>94</v>
      </c>
      <c r="E113" s="41">
        <v>5.49</v>
      </c>
      <c r="F113" s="41">
        <v>15</v>
      </c>
      <c r="G113" s="41">
        <v>60</v>
      </c>
      <c r="H113" s="41">
        <v>20</v>
      </c>
      <c r="I113" s="41">
        <v>1</v>
      </c>
      <c r="J113" s="44"/>
      <c r="K113" s="34">
        <f>H113*G113</f>
        <v>1200</v>
      </c>
      <c r="L113" s="34">
        <f>F113*G113</f>
        <v>900</v>
      </c>
      <c r="M113" s="38">
        <f>F113*G113/E113</f>
        <v>163.93442622950818</v>
      </c>
      <c r="N113" s="67"/>
      <c r="O113" s="36">
        <f>K113/E113</f>
        <v>218.5792349726776</v>
      </c>
      <c r="P113" s="37">
        <f>(I113*F113)/E113</f>
        <v>2.73224043715847</v>
      </c>
    </row>
    <row r="114" spans="1:16" ht="13.2" customHeight="1">
      <c r="A114" s="4" t="s">
        <v>21</v>
      </c>
      <c r="C114" s="44" t="s">
        <v>30</v>
      </c>
      <c r="D114" s="33" t="s">
        <v>39</v>
      </c>
      <c r="E114" s="34">
        <v>0.7</v>
      </c>
      <c r="F114" s="35">
        <v>150</v>
      </c>
      <c r="G114" s="34">
        <v>1</v>
      </c>
      <c r="H114" s="34">
        <v>100</v>
      </c>
      <c r="I114" s="34">
        <v>15</v>
      </c>
      <c r="J114" s="34"/>
      <c r="K114" s="34">
        <f>H114*G114</f>
        <v>100</v>
      </c>
      <c r="L114" s="34">
        <f>F114*G114</f>
        <v>150</v>
      </c>
      <c r="M114" s="38">
        <f>F114*G114/E114</f>
        <v>214.2857142857143</v>
      </c>
      <c r="N114" s="67"/>
      <c r="O114" s="36">
        <f>K114/E114</f>
        <v>142.85714285714286</v>
      </c>
      <c r="P114" s="37">
        <f>(I114*G114)/E114</f>
        <v>21.42857142857143</v>
      </c>
    </row>
    <row r="115" spans="1:16" ht="14.4" customHeight="1">
      <c r="A115" s="15" t="s">
        <v>115</v>
      </c>
      <c r="C115" s="44" t="s">
        <v>176</v>
      </c>
      <c r="D115" s="72" t="s">
        <v>96</v>
      </c>
      <c r="E115" s="41">
        <v>0.83</v>
      </c>
      <c r="F115" s="44">
        <v>250</v>
      </c>
      <c r="G115" s="41">
        <v>1</v>
      </c>
      <c r="H115" s="44"/>
      <c r="I115" s="44"/>
      <c r="J115" s="41" t="s">
        <v>27</v>
      </c>
      <c r="K115" s="34">
        <f>H115*G115</f>
        <v>0</v>
      </c>
      <c r="L115" s="34">
        <f>F115*G115</f>
        <v>250</v>
      </c>
      <c r="M115" s="38">
        <f>F115*G115/E115</f>
        <v>301.20481927710847</v>
      </c>
      <c r="N115" s="66">
        <f>M115/368</f>
        <v>0.818491356731273</v>
      </c>
      <c r="O115" s="36">
        <f>K115/E115</f>
        <v>0</v>
      </c>
      <c r="P115" s="37">
        <f>(I115*G115)/E115</f>
        <v>0</v>
      </c>
    </row>
    <row r="116" spans="2:16" ht="13.2" customHeight="1">
      <c r="B116" s="15">
        <v>1</v>
      </c>
      <c r="C116" s="44" t="s">
        <v>173</v>
      </c>
      <c r="D116" s="41" t="s">
        <v>97</v>
      </c>
      <c r="E116" s="41">
        <v>1</v>
      </c>
      <c r="F116" s="41">
        <f>453*0.5</f>
        <v>226.5</v>
      </c>
      <c r="G116" s="44"/>
      <c r="H116" s="44"/>
      <c r="I116" s="44"/>
      <c r="J116" s="44"/>
      <c r="K116" s="34">
        <f>H116*G116</f>
        <v>0</v>
      </c>
      <c r="L116" s="34">
        <f>F116*G116</f>
        <v>0</v>
      </c>
      <c r="M116" s="38">
        <f>F116*G116/E116</f>
        <v>0</v>
      </c>
      <c r="N116" s="38"/>
      <c r="O116" s="36">
        <f>K116/E116</f>
        <v>0</v>
      </c>
      <c r="P116" s="37">
        <f>(I116*G116)/E116</f>
        <v>0</v>
      </c>
    </row>
    <row r="117" spans="1:16" ht="13.2" customHeight="1">
      <c r="A117" s="4" t="s">
        <v>46</v>
      </c>
      <c r="C117" s="44" t="s">
        <v>176</v>
      </c>
      <c r="D117" s="33" t="s">
        <v>59</v>
      </c>
      <c r="E117" s="34">
        <v>13.74</v>
      </c>
      <c r="F117" s="35">
        <v>3690</v>
      </c>
      <c r="G117" s="34">
        <v>1</v>
      </c>
      <c r="H117" s="34"/>
      <c r="I117" s="34"/>
      <c r="J117" s="34"/>
      <c r="K117" s="34">
        <f>H117*G117</f>
        <v>0</v>
      </c>
      <c r="L117" s="34">
        <f>F117*G117</f>
        <v>3690</v>
      </c>
      <c r="M117" s="38">
        <f>F117*G117/E117</f>
        <v>268.5589519650655</v>
      </c>
      <c r="N117" s="66">
        <f>M117/275</f>
        <v>0.9765780071456927</v>
      </c>
      <c r="O117" s="36">
        <f>K117/E117</f>
        <v>0</v>
      </c>
      <c r="P117" s="37">
        <f>(I117*G117)/E117</f>
        <v>0</v>
      </c>
    </row>
    <row r="118" spans="1:16" ht="14.4" customHeight="1">
      <c r="A118" s="31"/>
      <c r="B118" s="15">
        <v>1</v>
      </c>
      <c r="C118" s="32" t="s">
        <v>23</v>
      </c>
      <c r="D118" s="58" t="s">
        <v>99</v>
      </c>
      <c r="E118" s="41">
        <v>0.5</v>
      </c>
      <c r="F118" s="44">
        <v>240</v>
      </c>
      <c r="G118" s="44">
        <v>1</v>
      </c>
      <c r="H118" s="44"/>
      <c r="I118" s="44"/>
      <c r="J118" s="41" t="s">
        <v>27</v>
      </c>
      <c r="K118" s="34">
        <f>H118*G118</f>
        <v>0</v>
      </c>
      <c r="L118" s="34">
        <f>F118*G118</f>
        <v>240</v>
      </c>
      <c r="M118" s="38">
        <f>F118*G118/E118</f>
        <v>480</v>
      </c>
      <c r="N118" s="66">
        <f>M118/511</f>
        <v>0.9393346379647749</v>
      </c>
      <c r="O118" s="36">
        <f>K118/E118</f>
        <v>0</v>
      </c>
      <c r="P118" s="37">
        <f>(I118*G118)/E118</f>
        <v>0</v>
      </c>
    </row>
    <row r="119" spans="2:16" ht="13.2" customHeight="1">
      <c r="B119" s="4"/>
      <c r="C119" s="44" t="s">
        <v>173</v>
      </c>
      <c r="D119" s="33" t="s">
        <v>61</v>
      </c>
      <c r="E119" s="34">
        <v>1.49</v>
      </c>
      <c r="F119" s="35">
        <v>32</v>
      </c>
      <c r="G119" s="34">
        <v>14</v>
      </c>
      <c r="H119" s="34">
        <v>70</v>
      </c>
      <c r="I119" s="34">
        <v>8</v>
      </c>
      <c r="J119" s="34"/>
      <c r="K119" s="34">
        <f>H119*G119</f>
        <v>980</v>
      </c>
      <c r="L119" s="34">
        <f>F119*G119</f>
        <v>448</v>
      </c>
      <c r="M119" s="38">
        <f>F119*G119/E119</f>
        <v>300.6711409395973</v>
      </c>
      <c r="N119" s="38"/>
      <c r="O119" s="36">
        <f>K119/E119</f>
        <v>657.7181208053692</v>
      </c>
      <c r="P119" s="37">
        <f>(I119*G119)/E119</f>
        <v>75.16778523489933</v>
      </c>
    </row>
    <row r="120" spans="1:16" ht="14.4" customHeight="1">
      <c r="A120" s="31"/>
      <c r="C120" s="32" t="s">
        <v>23</v>
      </c>
      <c r="D120" s="74" t="s">
        <v>102</v>
      </c>
      <c r="E120" s="41">
        <v>0.98</v>
      </c>
      <c r="F120" s="41">
        <v>453</v>
      </c>
      <c r="G120" s="44">
        <v>1</v>
      </c>
      <c r="H120" s="44"/>
      <c r="I120" s="44"/>
      <c r="J120" s="41" t="s">
        <v>27</v>
      </c>
      <c r="K120" s="34">
        <f>H120*G120</f>
        <v>0</v>
      </c>
      <c r="L120" s="34">
        <f>F120*G120</f>
        <v>453</v>
      </c>
      <c r="M120" s="38">
        <f>F120*G120/E120</f>
        <v>462.2448979591837</v>
      </c>
      <c r="N120" s="66">
        <f>M120/462</f>
        <v>1.0005300821627352</v>
      </c>
      <c r="O120" s="36">
        <f>K120/E120</f>
        <v>0</v>
      </c>
      <c r="P120" s="37">
        <f>(I120*G120)/E120</f>
        <v>0</v>
      </c>
    </row>
    <row r="121" spans="1:16" ht="14.4" customHeight="1">
      <c r="A121" s="15" t="s">
        <v>115</v>
      </c>
      <c r="C121" s="44" t="s">
        <v>30</v>
      </c>
      <c r="D121" s="74" t="s">
        <v>106</v>
      </c>
      <c r="E121" s="41">
        <v>4.99</v>
      </c>
      <c r="F121" s="44">
        <f>453*5</f>
        <v>2265</v>
      </c>
      <c r="G121" s="44">
        <v>1</v>
      </c>
      <c r="H121" s="44"/>
      <c r="I121" s="44"/>
      <c r="J121" s="44"/>
      <c r="K121" s="34">
        <f>H121*G121</f>
        <v>0</v>
      </c>
      <c r="L121" s="34">
        <f>F121*G121</f>
        <v>2265</v>
      </c>
      <c r="M121" s="38">
        <f>F121*G121/E121</f>
        <v>453.9078156312625</v>
      </c>
      <c r="N121" s="66">
        <f>M121/454</f>
        <v>0.9997969507296531</v>
      </c>
      <c r="O121" s="36">
        <f>K121/E121</f>
        <v>0</v>
      </c>
      <c r="P121" s="37">
        <f>(I121*G121)/E121</f>
        <v>0</v>
      </c>
    </row>
    <row r="122" spans="2:16" ht="13.2" customHeight="1">
      <c r="B122" s="4"/>
      <c r="C122" s="44" t="s">
        <v>173</v>
      </c>
      <c r="D122" s="33" t="s">
        <v>63</v>
      </c>
      <c r="E122" s="34">
        <v>1.69</v>
      </c>
      <c r="F122" s="35">
        <v>56</v>
      </c>
      <c r="G122" s="34">
        <v>5</v>
      </c>
      <c r="H122" s="34">
        <v>80</v>
      </c>
      <c r="I122" s="34">
        <v>8</v>
      </c>
      <c r="J122" s="34"/>
      <c r="K122" s="34">
        <f>H122*G122</f>
        <v>400</v>
      </c>
      <c r="L122" s="34">
        <f>F122*G122</f>
        <v>280</v>
      </c>
      <c r="M122" s="38">
        <f>F122*G122/E122</f>
        <v>165.68047337278108</v>
      </c>
      <c r="N122" s="38"/>
      <c r="O122" s="36">
        <f>K122/E122</f>
        <v>236.68639053254438</v>
      </c>
      <c r="P122" s="37">
        <f>(I122*G122)/E122</f>
        <v>23.668639053254438</v>
      </c>
    </row>
    <row r="123" spans="2:16" ht="13.2" customHeight="1">
      <c r="B123" s="4"/>
      <c r="C123" s="44" t="s">
        <v>173</v>
      </c>
      <c r="D123" s="33" t="s">
        <v>66</v>
      </c>
      <c r="E123" s="34">
        <v>0.88</v>
      </c>
      <c r="F123" s="35">
        <v>2</v>
      </c>
      <c r="G123" s="34">
        <v>6</v>
      </c>
      <c r="H123" s="34">
        <v>190</v>
      </c>
      <c r="I123" s="34">
        <v>0</v>
      </c>
      <c r="J123" s="34"/>
      <c r="K123" s="34">
        <f>H123*G123</f>
        <v>1140</v>
      </c>
      <c r="L123" s="34">
        <f>F123*G123</f>
        <v>12</v>
      </c>
      <c r="M123" s="38">
        <f>F123*G123/E123</f>
        <v>13.636363636363637</v>
      </c>
      <c r="N123" s="38"/>
      <c r="O123" s="36">
        <f>K123/E123</f>
        <v>1295.4545454545455</v>
      </c>
      <c r="P123" s="37">
        <f>(I123*G123)/E123</f>
        <v>0</v>
      </c>
    </row>
    <row r="124" spans="3:16" ht="14.4" customHeight="1">
      <c r="C124" s="44" t="s">
        <v>173</v>
      </c>
      <c r="D124" s="42" t="s">
        <v>69</v>
      </c>
      <c r="E124" s="41">
        <v>3.64</v>
      </c>
      <c r="F124" s="41">
        <v>5</v>
      </c>
      <c r="G124" s="41">
        <v>91</v>
      </c>
      <c r="H124" s="41">
        <v>20</v>
      </c>
      <c r="I124" s="41">
        <v>2</v>
      </c>
      <c r="J124" s="41" t="s">
        <v>27</v>
      </c>
      <c r="K124" s="34">
        <f>H124*G124</f>
        <v>1820</v>
      </c>
      <c r="L124" s="34">
        <f>F124*G124</f>
        <v>455</v>
      </c>
      <c r="M124" s="38">
        <f>F124*G124/E124</f>
        <v>125</v>
      </c>
      <c r="N124" s="38"/>
      <c r="O124" s="36">
        <f>K124/E124</f>
        <v>500</v>
      </c>
      <c r="P124" s="37">
        <f>(I124*G124)/E124</f>
        <v>50</v>
      </c>
    </row>
    <row r="125" spans="1:16" ht="13.2" customHeight="1">
      <c r="A125" s="31"/>
      <c r="B125" s="4"/>
      <c r="C125" s="32" t="s">
        <v>23</v>
      </c>
      <c r="D125" s="33" t="s">
        <v>70</v>
      </c>
      <c r="E125" s="34">
        <v>1.43</v>
      </c>
      <c r="F125" s="35">
        <v>32</v>
      </c>
      <c r="G125" s="34">
        <v>16</v>
      </c>
      <c r="H125" s="34">
        <v>180</v>
      </c>
      <c r="I125" s="34">
        <v>7</v>
      </c>
      <c r="J125" s="34"/>
      <c r="K125" s="34">
        <f>H125*G125</f>
        <v>2880</v>
      </c>
      <c r="L125" s="34">
        <f>F125*G125</f>
        <v>512</v>
      </c>
      <c r="M125" s="38">
        <f>F125*G125/E125</f>
        <v>358.0419580419581</v>
      </c>
      <c r="N125" s="66">
        <f>M125/388</f>
        <v>0.9227885516545311</v>
      </c>
      <c r="O125" s="36">
        <f>K125/E125</f>
        <v>2013.986013986014</v>
      </c>
      <c r="P125" s="37">
        <f>(I125*G125)/E125</f>
        <v>78.32167832167832</v>
      </c>
    </row>
    <row r="126" spans="1:16" ht="13.2" customHeight="1">
      <c r="A126" s="4" t="s">
        <v>46</v>
      </c>
      <c r="C126" s="44" t="s">
        <v>176</v>
      </c>
      <c r="D126" s="33" t="s">
        <v>70</v>
      </c>
      <c r="E126" s="34">
        <v>7.73</v>
      </c>
      <c r="F126" s="35">
        <v>32</v>
      </c>
      <c r="G126" s="34">
        <v>86</v>
      </c>
      <c r="H126" s="34">
        <v>190</v>
      </c>
      <c r="I126" s="34">
        <v>7</v>
      </c>
      <c r="J126" s="34"/>
      <c r="K126" s="34">
        <f>H126*G126</f>
        <v>16340</v>
      </c>
      <c r="L126" s="34">
        <f>F126*G126</f>
        <v>2752</v>
      </c>
      <c r="M126" s="38">
        <f>F126*G126/E126</f>
        <v>356.0155239327296</v>
      </c>
      <c r="N126" s="66">
        <f>M126/388</f>
        <v>0.9175657833317773</v>
      </c>
      <c r="O126" s="36">
        <f>K126/E126</f>
        <v>2113.842173350582</v>
      </c>
      <c r="P126" s="37">
        <f>(I126*G126)/E126</f>
        <v>77.8783958602846</v>
      </c>
    </row>
    <row r="127" spans="1:16" ht="13.2" customHeight="1">
      <c r="A127" s="31"/>
      <c r="B127" s="4"/>
      <c r="C127" s="32" t="s">
        <v>23</v>
      </c>
      <c r="D127" s="64" t="s">
        <v>183</v>
      </c>
      <c r="E127" s="34">
        <v>1.53</v>
      </c>
      <c r="F127" s="35">
        <v>35</v>
      </c>
      <c r="G127" s="34">
        <v>26</v>
      </c>
      <c r="H127" s="34">
        <v>90</v>
      </c>
      <c r="I127" s="34">
        <v>7</v>
      </c>
      <c r="J127" s="34"/>
      <c r="K127" s="34">
        <f>H127*G127</f>
        <v>2340</v>
      </c>
      <c r="L127" s="34">
        <f>F127*G127</f>
        <v>910</v>
      </c>
      <c r="M127" s="38">
        <f>F127*G127/E127</f>
        <v>594.7712418300654</v>
      </c>
      <c r="N127" s="66">
        <f>M127/756</f>
        <v>0.7867344468651658</v>
      </c>
      <c r="O127" s="36">
        <f>K127/E127</f>
        <v>1529.4117647058824</v>
      </c>
      <c r="P127" s="37">
        <f>(I127*G127)/E127</f>
        <v>118.95424836601308</v>
      </c>
    </row>
    <row r="128" spans="1:16" ht="13.2" customHeight="1">
      <c r="A128" s="4" t="s">
        <v>46</v>
      </c>
      <c r="C128" s="44" t="s">
        <v>30</v>
      </c>
      <c r="D128" s="33" t="s">
        <v>73</v>
      </c>
      <c r="E128" s="34">
        <v>7.99</v>
      </c>
      <c r="F128" s="35">
        <v>40</v>
      </c>
      <c r="G128" s="34">
        <v>113</v>
      </c>
      <c r="H128" s="34">
        <v>150</v>
      </c>
      <c r="I128" s="34">
        <v>5</v>
      </c>
      <c r="J128" s="34"/>
      <c r="K128" s="34">
        <f>H128*G128</f>
        <v>16950</v>
      </c>
      <c r="L128" s="34">
        <f>F128*G128</f>
        <v>4520</v>
      </c>
      <c r="M128" s="38">
        <f>F128*G128/E128</f>
        <v>565.7071339173967</v>
      </c>
      <c r="N128" s="38"/>
      <c r="O128" s="36">
        <f>K128/E128</f>
        <v>2121.401752190238</v>
      </c>
      <c r="P128" s="37">
        <f>(I128*G128)/E128</f>
        <v>70.71339173967459</v>
      </c>
    </row>
    <row r="129" spans="1:16" ht="14.4" customHeight="1">
      <c r="A129" s="15" t="s">
        <v>115</v>
      </c>
      <c r="C129" s="44" t="s">
        <v>105</v>
      </c>
      <c r="D129" s="72" t="s">
        <v>122</v>
      </c>
      <c r="E129" s="41">
        <v>2.49</v>
      </c>
      <c r="F129" s="44">
        <f>453*10</f>
        <v>4530</v>
      </c>
      <c r="G129" s="44">
        <v>1</v>
      </c>
      <c r="H129" s="44"/>
      <c r="I129" s="44"/>
      <c r="J129" s="41" t="s">
        <v>27</v>
      </c>
      <c r="K129" s="34">
        <f>H129*G129</f>
        <v>0</v>
      </c>
      <c r="L129" s="34">
        <f>F129*G129</f>
        <v>4530</v>
      </c>
      <c r="M129" s="38">
        <f>F129*G129/E129</f>
        <v>1819.2771084337348</v>
      </c>
      <c r="N129" s="66">
        <f>M129/2680</f>
        <v>0.6788347419528862</v>
      </c>
      <c r="O129" s="36">
        <f>K129/E129</f>
        <v>0</v>
      </c>
      <c r="P129" s="37">
        <f>(I129*G129)/E129</f>
        <v>0</v>
      </c>
    </row>
    <row r="130" spans="1:16" ht="13.2" customHeight="1">
      <c r="A130" s="4" t="s">
        <v>46</v>
      </c>
      <c r="C130" s="44" t="s">
        <v>175</v>
      </c>
      <c r="D130" s="33" t="s">
        <v>74</v>
      </c>
      <c r="E130" s="34">
        <v>1.94</v>
      </c>
      <c r="F130" s="35">
        <v>43</v>
      </c>
      <c r="G130" s="34">
        <v>24</v>
      </c>
      <c r="H130" s="34">
        <v>190</v>
      </c>
      <c r="I130" s="34">
        <v>4</v>
      </c>
      <c r="J130" s="34"/>
      <c r="K130" s="34">
        <f>H130*G130</f>
        <v>4560</v>
      </c>
      <c r="L130" s="34">
        <f>F130*G130</f>
        <v>1032</v>
      </c>
      <c r="M130" s="38">
        <f>F130*G130/E130</f>
        <v>531.9587628865979</v>
      </c>
      <c r="N130" s="66">
        <f>M130/532</f>
        <v>0.9999224866289435</v>
      </c>
      <c r="O130" s="36">
        <f>K130/E130</f>
        <v>2350.5154639175257</v>
      </c>
      <c r="P130" s="37">
        <f>(I130*G130)/E130</f>
        <v>49.48453608247423</v>
      </c>
    </row>
    <row r="131" spans="2:16" ht="13.2" customHeight="1">
      <c r="B131" s="4"/>
      <c r="C131" s="44" t="s">
        <v>173</v>
      </c>
      <c r="D131" s="33" t="s">
        <v>75</v>
      </c>
      <c r="E131" s="34">
        <v>1.65</v>
      </c>
      <c r="F131" s="35">
        <v>45</v>
      </c>
      <c r="G131" s="34">
        <v>100</v>
      </c>
      <c r="H131" s="34">
        <v>160</v>
      </c>
      <c r="I131" s="34">
        <v>3</v>
      </c>
      <c r="J131" s="34"/>
      <c r="K131" s="34">
        <f>H131*G131</f>
        <v>16000</v>
      </c>
      <c r="L131" s="34">
        <f>F131*G131</f>
        <v>4500</v>
      </c>
      <c r="M131" s="38">
        <f>F131*G131/E131</f>
        <v>2727.2727272727275</v>
      </c>
      <c r="N131" s="38"/>
      <c r="O131" s="36">
        <f>K131/E131</f>
        <v>9696.969696969698</v>
      </c>
      <c r="P131" s="37">
        <f>(I131*G131)/E131</f>
        <v>181.81818181818184</v>
      </c>
    </row>
    <row r="132" spans="1:16" ht="13.2" customHeight="1">
      <c r="A132" s="4" t="s">
        <v>46</v>
      </c>
      <c r="C132" s="44" t="s">
        <v>176</v>
      </c>
      <c r="D132" s="33" t="s">
        <v>86</v>
      </c>
      <c r="E132" s="34" t="s">
        <v>52</v>
      </c>
      <c r="F132" s="35">
        <v>56</v>
      </c>
      <c r="G132" s="34">
        <v>8</v>
      </c>
      <c r="H132" s="34">
        <v>210</v>
      </c>
      <c r="I132" s="34">
        <v>7</v>
      </c>
      <c r="J132" s="34"/>
      <c r="K132" s="34">
        <f>H132*G132</f>
        <v>1680</v>
      </c>
      <c r="L132" s="34">
        <f>F132*G132</f>
        <v>448</v>
      </c>
      <c r="M132" s="38" t="e">
        <f>F132*G132/E132</f>
        <v>#VALUE!</v>
      </c>
      <c r="N132" s="38"/>
      <c r="O132" s="36" t="e">
        <f>K132/E132</f>
        <v>#VALUE!</v>
      </c>
      <c r="P132" s="37" t="e">
        <f>(I132*G132)/E132</f>
        <v>#VALUE!</v>
      </c>
    </row>
    <row r="133" spans="1:16" ht="13.2" customHeight="1">
      <c r="A133" s="31"/>
      <c r="B133" s="4"/>
      <c r="C133" s="32" t="s">
        <v>23</v>
      </c>
      <c r="D133" s="33" t="s">
        <v>100</v>
      </c>
      <c r="E133" s="34">
        <v>13.98</v>
      </c>
      <c r="F133" s="35">
        <v>113</v>
      </c>
      <c r="G133" s="34">
        <v>14</v>
      </c>
      <c r="H133" s="34">
        <v>110</v>
      </c>
      <c r="I133" s="34">
        <v>23</v>
      </c>
      <c r="J133" s="34"/>
      <c r="K133" s="34">
        <f>H133*G133</f>
        <v>1540</v>
      </c>
      <c r="L133" s="34">
        <f>F133*G133</f>
        <v>1582</v>
      </c>
      <c r="M133" s="38">
        <f>F133*G133/E133</f>
        <v>113.16165951359083</v>
      </c>
      <c r="N133" s="38"/>
      <c r="O133" s="36">
        <f>K133/E133</f>
        <v>110.15736766809728</v>
      </c>
      <c r="P133" s="37">
        <f>(I133*G133)/E133</f>
        <v>23.032904148783977</v>
      </c>
    </row>
    <row r="134" spans="1:16" ht="13.2" customHeight="1">
      <c r="A134" s="15" t="s">
        <v>115</v>
      </c>
      <c r="C134" s="44" t="s">
        <v>176</v>
      </c>
      <c r="D134" s="41" t="s">
        <v>127</v>
      </c>
      <c r="E134" s="41">
        <v>4.98</v>
      </c>
      <c r="F134" s="41">
        <f>1130</f>
        <v>1130</v>
      </c>
      <c r="G134" s="44">
        <v>1</v>
      </c>
      <c r="H134" s="44"/>
      <c r="I134" s="44"/>
      <c r="J134" s="44"/>
      <c r="K134" s="34">
        <f>H134*G134</f>
        <v>0</v>
      </c>
      <c r="L134" s="34">
        <f>F134*G134</f>
        <v>1130</v>
      </c>
      <c r="M134" s="38">
        <f>F134*G134/E134</f>
        <v>226.90763052208834</v>
      </c>
      <c r="N134" s="38"/>
      <c r="O134" s="36">
        <f>K134/E134</f>
        <v>0</v>
      </c>
      <c r="P134" s="37">
        <f>(I134*G134)/E134</f>
        <v>0</v>
      </c>
    </row>
    <row r="135" spans="1:16" ht="13.2" customHeight="1">
      <c r="A135" s="4" t="s">
        <v>46</v>
      </c>
      <c r="C135" s="44" t="s">
        <v>30</v>
      </c>
      <c r="D135" s="33" t="s">
        <v>76</v>
      </c>
      <c r="E135" s="34">
        <v>20.49</v>
      </c>
      <c r="F135" s="35">
        <f>453*50</f>
        <v>22650</v>
      </c>
      <c r="G135" s="34">
        <v>1</v>
      </c>
      <c r="H135" s="34"/>
      <c r="I135" s="34"/>
      <c r="J135" s="34"/>
      <c r="K135" s="34">
        <f>H135*G135</f>
        <v>0</v>
      </c>
      <c r="L135" s="34">
        <f>F135*G135</f>
        <v>22650</v>
      </c>
      <c r="M135" s="38">
        <f>F135*G135/E135</f>
        <v>1105.4172767203515</v>
      </c>
      <c r="N135" s="66">
        <f>M135/1184</f>
        <v>0.933629456689486</v>
      </c>
      <c r="O135" s="36">
        <f>K135/E135</f>
        <v>0</v>
      </c>
      <c r="P135" s="37">
        <f>(I135*G135)/E135</f>
        <v>0</v>
      </c>
    </row>
    <row r="136" spans="1:16" ht="13.2" customHeight="1">
      <c r="A136" s="4" t="s">
        <v>46</v>
      </c>
      <c r="C136" s="44" t="s">
        <v>175</v>
      </c>
      <c r="D136" s="33" t="s">
        <v>79</v>
      </c>
      <c r="E136" s="34">
        <v>2.39</v>
      </c>
      <c r="F136" s="35">
        <v>37</v>
      </c>
      <c r="G136" s="34">
        <v>31</v>
      </c>
      <c r="H136" s="34">
        <v>70</v>
      </c>
      <c r="I136" s="34">
        <v>0</v>
      </c>
      <c r="J136" s="34"/>
      <c r="K136" s="34">
        <f>H136*G136</f>
        <v>2170</v>
      </c>
      <c r="L136" s="34">
        <f>F136*G136</f>
        <v>1147</v>
      </c>
      <c r="M136" s="38">
        <f>F136*G136/E136</f>
        <v>479.9163179916318</v>
      </c>
      <c r="N136" s="66">
        <f>M136/610</f>
        <v>0.7867480622813636</v>
      </c>
      <c r="O136" s="36">
        <f>K136/E136</f>
        <v>907.949790794979</v>
      </c>
      <c r="P136" s="37">
        <f>(I136*G136)/E136</f>
        <v>0</v>
      </c>
    </row>
    <row r="137" spans="1:16" ht="13.2" customHeight="1">
      <c r="A137" s="15" t="s">
        <v>115</v>
      </c>
      <c r="C137" s="44" t="s">
        <v>175</v>
      </c>
      <c r="D137" s="41" t="s">
        <v>130</v>
      </c>
      <c r="E137" s="41">
        <v>0.99</v>
      </c>
      <c r="F137" s="41"/>
      <c r="G137" s="46">
        <v>1</v>
      </c>
      <c r="H137" s="44"/>
      <c r="I137" s="44"/>
      <c r="J137" s="44"/>
      <c r="K137" s="34">
        <f>H137*G137</f>
        <v>0</v>
      </c>
      <c r="L137" s="34">
        <f>F137*G137</f>
        <v>0</v>
      </c>
      <c r="M137" s="75" t="s">
        <v>184</v>
      </c>
      <c r="N137" s="38"/>
      <c r="O137" s="36">
        <f>K137/E137</f>
        <v>0</v>
      </c>
      <c r="P137" s="37">
        <f>(I137*G137)/E137</f>
        <v>0</v>
      </c>
    </row>
    <row r="138" spans="2:16" ht="13.2" customHeight="1">
      <c r="B138" s="4"/>
      <c r="C138" s="44" t="s">
        <v>173</v>
      </c>
      <c r="D138" s="33" t="s">
        <v>103</v>
      </c>
      <c r="E138" s="34">
        <v>7.49</v>
      </c>
      <c r="F138" s="35">
        <v>113</v>
      </c>
      <c r="G138" s="34">
        <v>8</v>
      </c>
      <c r="H138" s="34">
        <v>90</v>
      </c>
      <c r="I138" s="34">
        <v>23</v>
      </c>
      <c r="J138" s="34"/>
      <c r="K138" s="34">
        <f>H138*G138</f>
        <v>720</v>
      </c>
      <c r="L138" s="34">
        <f>F138*G138</f>
        <v>904</v>
      </c>
      <c r="M138" s="38">
        <f>F138*G138/E138</f>
        <v>120.69425901201602</v>
      </c>
      <c r="N138" s="66">
        <f>M138/173</f>
        <v>0.6976546763700348</v>
      </c>
      <c r="O138" s="36">
        <f>K138/E138</f>
        <v>96.12817089452604</v>
      </c>
      <c r="P138" s="37">
        <f>(I138*G138)/E138</f>
        <v>24.566088117489986</v>
      </c>
    </row>
    <row r="139" spans="1:16" ht="14.4" customHeight="1">
      <c r="A139" s="31"/>
      <c r="C139" s="32" t="s">
        <v>23</v>
      </c>
      <c r="D139" s="33" t="s">
        <v>58</v>
      </c>
      <c r="E139" s="41">
        <v>1.33</v>
      </c>
      <c r="F139" s="41">
        <v>71</v>
      </c>
      <c r="G139" s="41">
        <v>8</v>
      </c>
      <c r="H139" s="41">
        <v>220</v>
      </c>
      <c r="I139" s="41">
        <v>5</v>
      </c>
      <c r="J139" s="41" t="s">
        <v>27</v>
      </c>
      <c r="K139" s="34">
        <f>H139*G139</f>
        <v>1760</v>
      </c>
      <c r="L139" s="34">
        <f>F139*G139</f>
        <v>568</v>
      </c>
      <c r="M139" s="38">
        <f>F139*G139/E139</f>
        <v>427.0676691729323</v>
      </c>
      <c r="N139" s="66">
        <f>M139/444</f>
        <v>0.9618641197588566</v>
      </c>
      <c r="O139" s="36">
        <f>K139/E139</f>
        <v>1323.3082706766916</v>
      </c>
      <c r="P139" s="37">
        <f>(I139*G139)/E139</f>
        <v>30.075187969924812</v>
      </c>
    </row>
    <row r="140" spans="1:16" ht="13.2" customHeight="1">
      <c r="A140" s="4" t="s">
        <v>92</v>
      </c>
      <c r="C140" s="44" t="s">
        <v>105</v>
      </c>
      <c r="D140" s="33" t="s">
        <v>108</v>
      </c>
      <c r="E140" s="43">
        <v>0.49</v>
      </c>
      <c r="F140" s="43">
        <v>453</v>
      </c>
      <c r="G140" s="43">
        <v>1</v>
      </c>
      <c r="H140" s="43"/>
      <c r="I140" s="43">
        <f>(21*88)/9856*F140</f>
        <v>84.9375</v>
      </c>
      <c r="J140" s="43"/>
      <c r="K140" s="34">
        <f>H140*G140</f>
        <v>0</v>
      </c>
      <c r="L140" s="34">
        <f>F140*G140</f>
        <v>453</v>
      </c>
      <c r="M140" s="38">
        <f>F140*G140/E140</f>
        <v>924.4897959183673</v>
      </c>
      <c r="N140" s="38"/>
      <c r="O140" s="36">
        <f>K140/E140</f>
        <v>0</v>
      </c>
      <c r="P140" s="37">
        <f>(I140*G140)/E140</f>
        <v>173.34183673469389</v>
      </c>
    </row>
    <row r="141" spans="2:16" ht="13.2" customHeight="1">
      <c r="B141" s="4"/>
      <c r="C141" s="44" t="s">
        <v>173</v>
      </c>
      <c r="D141" s="33" t="s">
        <v>82</v>
      </c>
      <c r="E141" s="34">
        <v>1.09</v>
      </c>
      <c r="F141" s="35">
        <v>28</v>
      </c>
      <c r="G141" s="34">
        <v>24</v>
      </c>
      <c r="H141" s="34">
        <v>70</v>
      </c>
      <c r="I141" s="34">
        <v>2</v>
      </c>
      <c r="J141" s="34"/>
      <c r="K141" s="34">
        <f>H141*G141</f>
        <v>1680</v>
      </c>
      <c r="L141" s="34">
        <f>F141*G141</f>
        <v>672</v>
      </c>
      <c r="M141" s="55">
        <f>F141*G141/E141</f>
        <v>616.5137614678898</v>
      </c>
      <c r="N141" s="38"/>
      <c r="O141" s="77">
        <f>K141/E141</f>
        <v>1541.2844036697247</v>
      </c>
      <c r="P141" s="37">
        <f>(I141*G141)/E141</f>
        <v>44.03669724770642</v>
      </c>
    </row>
    <row r="142" spans="2:16" ht="13.2" customHeight="1">
      <c r="B142" s="4"/>
      <c r="C142" s="44" t="s">
        <v>173</v>
      </c>
      <c r="D142" s="33" t="s">
        <v>131</v>
      </c>
      <c r="E142" s="34">
        <v>1.19</v>
      </c>
      <c r="F142" s="35">
        <v>453</v>
      </c>
      <c r="G142" s="34">
        <v>1</v>
      </c>
      <c r="H142" s="34"/>
      <c r="I142" s="34"/>
      <c r="J142" s="34"/>
      <c r="K142" s="34">
        <f>H142*G142</f>
        <v>0</v>
      </c>
      <c r="L142" s="34">
        <f>F142*G142</f>
        <v>453</v>
      </c>
      <c r="M142" s="38">
        <f>F142*G142/E142</f>
        <v>380.672268907563</v>
      </c>
      <c r="N142" s="38"/>
      <c r="O142" s="36">
        <f>K142/E142</f>
        <v>0</v>
      </c>
      <c r="P142" s="37">
        <f>(I142*G142)/E142</f>
        <v>0</v>
      </c>
    </row>
    <row r="143" spans="1:16" ht="13.2" customHeight="1">
      <c r="A143" s="4" t="s">
        <v>46</v>
      </c>
      <c r="C143" s="44" t="s">
        <v>175</v>
      </c>
      <c r="D143" s="33" t="s">
        <v>83</v>
      </c>
      <c r="E143" s="34">
        <v>1.45</v>
      </c>
      <c r="F143" s="35">
        <v>56</v>
      </c>
      <c r="G143" s="34">
        <v>16</v>
      </c>
      <c r="H143" s="62">
        <v>200</v>
      </c>
      <c r="I143" s="34">
        <v>8</v>
      </c>
      <c r="J143" s="34"/>
      <c r="K143" s="34">
        <f>H143*G143</f>
        <v>3200</v>
      </c>
      <c r="L143" s="34">
        <f>F143*G143</f>
        <v>896</v>
      </c>
      <c r="M143" s="55">
        <f>F143*G143/E143</f>
        <v>617.9310344827586</v>
      </c>
      <c r="N143" s="38"/>
      <c r="O143" s="77">
        <f>K143/E143</f>
        <v>2206.896551724138</v>
      </c>
      <c r="P143" s="78">
        <f>(I143*G143)/E143</f>
        <v>88.27586206896552</v>
      </c>
    </row>
    <row r="144" spans="3:16" ht="14.4" customHeight="1">
      <c r="C144" s="44" t="s">
        <v>173</v>
      </c>
      <c r="D144" s="40" t="s">
        <v>109</v>
      </c>
      <c r="E144" s="41">
        <v>1.69</v>
      </c>
      <c r="F144" s="41">
        <v>453</v>
      </c>
      <c r="G144" s="46">
        <v>1</v>
      </c>
      <c r="H144" s="44"/>
      <c r="I144" s="44"/>
      <c r="J144" s="41" t="s">
        <v>27</v>
      </c>
      <c r="K144" s="34">
        <f>H144*G144</f>
        <v>0</v>
      </c>
      <c r="L144" s="34">
        <f>F144*G144</f>
        <v>453</v>
      </c>
      <c r="M144" s="38">
        <f>F144*G144/E144</f>
        <v>268.0473372781065</v>
      </c>
      <c r="N144" s="38"/>
      <c r="O144" s="36">
        <f>K144/E144</f>
        <v>0</v>
      </c>
      <c r="P144" s="37">
        <f>(I144*G144)/E144</f>
        <v>0</v>
      </c>
    </row>
    <row r="145" spans="1:16" ht="13.2" customHeight="1">
      <c r="A145" s="4" t="s">
        <v>21</v>
      </c>
      <c r="C145" s="44" t="s">
        <v>176</v>
      </c>
      <c r="D145" s="33" t="s">
        <v>45</v>
      </c>
      <c r="E145" s="34">
        <v>2.37</v>
      </c>
      <c r="F145" s="35">
        <v>240</v>
      </c>
      <c r="G145" s="34">
        <v>16</v>
      </c>
      <c r="H145" s="34">
        <v>150</v>
      </c>
      <c r="I145" s="34">
        <v>8</v>
      </c>
      <c r="J145" s="34"/>
      <c r="K145" s="34">
        <f>H145*G145</f>
        <v>2400</v>
      </c>
      <c r="L145" s="34">
        <f>F145*G145</f>
        <v>3840</v>
      </c>
      <c r="M145" s="38">
        <f>F145*G145/E145</f>
        <v>1620.253164556962</v>
      </c>
      <c r="N145" s="38"/>
      <c r="O145" s="36">
        <f>K145/E145</f>
        <v>1012.6582278481012</v>
      </c>
      <c r="P145" s="37">
        <f>(I145*G145)/E145</f>
        <v>54.008438818565395</v>
      </c>
    </row>
    <row r="146" spans="2:16" ht="13.2" customHeight="1">
      <c r="B146" s="4"/>
      <c r="C146" s="44" t="s">
        <v>173</v>
      </c>
      <c r="D146" s="33" t="s">
        <v>86</v>
      </c>
      <c r="E146" s="34">
        <v>1.29</v>
      </c>
      <c r="F146" s="35">
        <v>56</v>
      </c>
      <c r="G146" s="34">
        <v>8</v>
      </c>
      <c r="H146" s="34">
        <v>210</v>
      </c>
      <c r="I146" s="34">
        <v>7</v>
      </c>
      <c r="J146" s="34"/>
      <c r="K146" s="34">
        <f>H146*G146</f>
        <v>1680</v>
      </c>
      <c r="L146" s="34">
        <f>F146*G146</f>
        <v>448</v>
      </c>
      <c r="M146" s="38">
        <f>F146*G146/E146</f>
        <v>347.28682170542635</v>
      </c>
      <c r="N146" s="38"/>
      <c r="O146" s="36">
        <f>K146/E146</f>
        <v>1302.3255813953488</v>
      </c>
      <c r="P146" s="37">
        <f>(I146*G146)/E146</f>
        <v>43.41085271317829</v>
      </c>
    </row>
    <row r="147" spans="1:17" ht="13.2" customHeight="1">
      <c r="A147" s="4" t="s">
        <v>21</v>
      </c>
      <c r="C147" s="44" t="s">
        <v>175</v>
      </c>
      <c r="D147" s="33" t="s">
        <v>22</v>
      </c>
      <c r="E147" s="43">
        <v>2.29</v>
      </c>
      <c r="F147" s="43">
        <v>14</v>
      </c>
      <c r="G147" s="43">
        <v>32</v>
      </c>
      <c r="H147" s="43">
        <v>100</v>
      </c>
      <c r="I147" s="43">
        <v>0</v>
      </c>
      <c r="J147" s="34"/>
      <c r="K147" s="34">
        <f>H147*G147</f>
        <v>3200</v>
      </c>
      <c r="L147" s="34">
        <f>F147*G147</f>
        <v>448</v>
      </c>
      <c r="M147" s="38">
        <f>F147*G147/E147</f>
        <v>195.63318777292577</v>
      </c>
      <c r="N147" s="38"/>
      <c r="O147" s="36">
        <f>K147/E147</f>
        <v>1397.3799126637555</v>
      </c>
      <c r="P147" s="37">
        <f>(I147*G147)/E147</f>
        <v>0</v>
      </c>
      <c r="Q147">
        <v>322</v>
      </c>
    </row>
    <row r="148" spans="1:16" ht="14.4" customHeight="1">
      <c r="A148" s="15" t="s">
        <v>21</v>
      </c>
      <c r="C148" s="44" t="s">
        <v>105</v>
      </c>
      <c r="D148" s="58" t="s">
        <v>26</v>
      </c>
      <c r="E148" s="41">
        <v>1.77</v>
      </c>
      <c r="F148" s="41">
        <v>28</v>
      </c>
      <c r="G148" s="41">
        <v>8</v>
      </c>
      <c r="H148" s="41">
        <v>110</v>
      </c>
      <c r="I148" s="41">
        <v>7</v>
      </c>
      <c r="J148" s="41" t="s">
        <v>27</v>
      </c>
      <c r="K148" s="34">
        <f>H148*G148</f>
        <v>880</v>
      </c>
      <c r="L148" s="34">
        <f>F148*G148</f>
        <v>224</v>
      </c>
      <c r="M148" s="38">
        <f>F148*G148/E148</f>
        <v>126.55367231638418</v>
      </c>
      <c r="N148" s="38"/>
      <c r="O148" s="36">
        <f>K148/E148</f>
        <v>497.17514124293785</v>
      </c>
      <c r="P148" s="37">
        <f>(I148*G148)/E148</f>
        <v>31.638418079096045</v>
      </c>
    </row>
    <row r="149" spans="1:16" ht="13.2" customHeight="1">
      <c r="A149" s="31"/>
      <c r="B149" s="4"/>
      <c r="C149" s="32" t="s">
        <v>23</v>
      </c>
      <c r="D149" s="33" t="s">
        <v>28</v>
      </c>
      <c r="E149" s="34">
        <v>1.38</v>
      </c>
      <c r="F149" s="35">
        <v>50</v>
      </c>
      <c r="G149" s="34">
        <v>18</v>
      </c>
      <c r="H149" s="34">
        <v>70</v>
      </c>
      <c r="I149" s="34">
        <v>6</v>
      </c>
      <c r="J149" s="34"/>
      <c r="K149" s="34">
        <f>H149*G149</f>
        <v>1260</v>
      </c>
      <c r="L149" s="34">
        <f>F149*G149</f>
        <v>900</v>
      </c>
      <c r="M149" s="38">
        <f>F149*G149/E149</f>
        <v>652.1739130434784</v>
      </c>
      <c r="N149" s="66">
        <f>M149/968</f>
        <v>0.6737333812432628</v>
      </c>
      <c r="O149" s="36">
        <f>K149/E149</f>
        <v>913.0434782608696</v>
      </c>
      <c r="P149" s="37">
        <f>(I149*G149)/E149</f>
        <v>78.26086956521739</v>
      </c>
    </row>
    <row r="150" spans="1:16" ht="13.2" customHeight="1">
      <c r="A150" s="31"/>
      <c r="B150" s="4"/>
      <c r="C150" s="32" t="s">
        <v>23</v>
      </c>
      <c r="D150" s="33" t="s">
        <v>31</v>
      </c>
      <c r="E150" s="34">
        <v>3.33</v>
      </c>
      <c r="F150" s="35">
        <v>15</v>
      </c>
      <c r="G150" s="34">
        <v>33</v>
      </c>
      <c r="H150" s="34">
        <v>120</v>
      </c>
      <c r="I150" s="34">
        <v>0</v>
      </c>
      <c r="J150" s="34"/>
      <c r="K150" s="34">
        <f>H150*G150</f>
        <v>3960</v>
      </c>
      <c r="L150" s="34">
        <f>F150*G150</f>
        <v>495</v>
      </c>
      <c r="M150" s="38">
        <f>F150*G150/E150</f>
        <v>148.64864864864865</v>
      </c>
      <c r="N150" s="66">
        <f>M150/155</f>
        <v>0.9590235396687009</v>
      </c>
      <c r="O150" s="36">
        <f>K150/E150</f>
        <v>1189.1891891891892</v>
      </c>
      <c r="P150" s="37">
        <f>(I150*G150)/E150</f>
        <v>0</v>
      </c>
    </row>
    <row r="151" spans="1:16" ht="13.2" customHeight="1">
      <c r="A151" s="4" t="s">
        <v>21</v>
      </c>
      <c r="C151" s="44" t="s">
        <v>105</v>
      </c>
      <c r="D151" s="33" t="s">
        <v>36</v>
      </c>
      <c r="E151" s="34">
        <v>6.37</v>
      </c>
      <c r="F151" s="35">
        <v>54</v>
      </c>
      <c r="G151" s="34">
        <v>16</v>
      </c>
      <c r="H151" s="34">
        <v>180</v>
      </c>
      <c r="I151" s="34">
        <v>7</v>
      </c>
      <c r="J151" s="34"/>
      <c r="K151" s="34">
        <f>H151*G151</f>
        <v>2880</v>
      </c>
      <c r="L151" s="34">
        <f>F151*G151</f>
        <v>864</v>
      </c>
      <c r="M151" s="38">
        <f>F151*G151/E151</f>
        <v>135.63579277864991</v>
      </c>
      <c r="N151" s="38"/>
      <c r="O151" s="36">
        <f>K151/E151</f>
        <v>452.1193092621664</v>
      </c>
      <c r="P151" s="37">
        <f>(I151*G151)/E151</f>
        <v>17.58241758241758</v>
      </c>
    </row>
    <row r="152" spans="1:16" ht="13.2" customHeight="1">
      <c r="A152" s="4" t="s">
        <v>21</v>
      </c>
      <c r="C152" s="44" t="s">
        <v>105</v>
      </c>
      <c r="D152" s="33" t="s">
        <v>39</v>
      </c>
      <c r="E152" s="34">
        <v>3.89</v>
      </c>
      <c r="F152" s="35">
        <v>277</v>
      </c>
      <c r="G152" s="34">
        <v>3</v>
      </c>
      <c r="H152" s="34">
        <v>140</v>
      </c>
      <c r="I152" s="34">
        <v>21</v>
      </c>
      <c r="J152" s="34"/>
      <c r="K152" s="34">
        <f>H152*G152</f>
        <v>420</v>
      </c>
      <c r="L152" s="34">
        <f>F152*G152</f>
        <v>831</v>
      </c>
      <c r="M152" s="38">
        <f>F152*G152/E152</f>
        <v>213.62467866323908</v>
      </c>
      <c r="N152" s="67"/>
      <c r="O152" s="36">
        <f>K152/E152</f>
        <v>107.96915167095115</v>
      </c>
      <c r="P152" s="37">
        <f>(I152*G152)/E152</f>
        <v>16.195372750642672</v>
      </c>
    </row>
    <row r="153" spans="1:16" ht="13.2" customHeight="1">
      <c r="A153" s="4" t="s">
        <v>21</v>
      </c>
      <c r="C153" s="44" t="s">
        <v>175</v>
      </c>
      <c r="D153" s="33" t="s">
        <v>45</v>
      </c>
      <c r="E153" s="34">
        <v>1.34</v>
      </c>
      <c r="F153" s="35">
        <v>240</v>
      </c>
      <c r="G153" s="34">
        <v>8</v>
      </c>
      <c r="H153" s="34">
        <v>150</v>
      </c>
      <c r="I153" s="34">
        <v>8</v>
      </c>
      <c r="J153" s="34"/>
      <c r="K153" s="34">
        <f>H153*G153</f>
        <v>1200</v>
      </c>
      <c r="L153" s="34">
        <f>F153*G153</f>
        <v>1920</v>
      </c>
      <c r="M153" s="38">
        <f>F153*G153/E153</f>
        <v>1432.8358208955224</v>
      </c>
      <c r="N153" s="38"/>
      <c r="O153" s="36">
        <f>K153/E153</f>
        <v>895.5223880597015</v>
      </c>
      <c r="P153" s="37">
        <f>(I153*G153)/E153</f>
        <v>47.76119402985074</v>
      </c>
    </row>
    <row r="154" spans="1:16" ht="13.2" customHeight="1">
      <c r="A154" s="4" t="s">
        <v>46</v>
      </c>
      <c r="C154" s="44" t="s">
        <v>30</v>
      </c>
      <c r="D154" s="33" t="s">
        <v>29</v>
      </c>
      <c r="E154" s="34">
        <v>9.99</v>
      </c>
      <c r="F154" s="35">
        <v>56</v>
      </c>
      <c r="G154" s="34">
        <v>24</v>
      </c>
      <c r="H154" s="34">
        <v>50</v>
      </c>
      <c r="I154" s="34">
        <v>11</v>
      </c>
      <c r="J154" s="44"/>
      <c r="K154" s="34">
        <f>H154*G154</f>
        <v>1200</v>
      </c>
      <c r="L154" s="34">
        <f>F154*G154</f>
        <v>1344</v>
      </c>
      <c r="M154" s="38">
        <f>F154*G154/E154</f>
        <v>134.53453453453454</v>
      </c>
      <c r="N154" s="38"/>
      <c r="O154" s="36">
        <f>K154/E154</f>
        <v>120.12012012012012</v>
      </c>
      <c r="P154" s="37">
        <f>(I154*G154)/E154</f>
        <v>26.426426426426424</v>
      </c>
    </row>
    <row r="155" spans="1:16" ht="14.4" customHeight="1">
      <c r="A155" s="15" t="s">
        <v>46</v>
      </c>
      <c r="C155" s="44" t="s">
        <v>176</v>
      </c>
      <c r="D155" s="58" t="s">
        <v>37</v>
      </c>
      <c r="E155" s="49">
        <v>4.28</v>
      </c>
      <c r="F155" s="41">
        <v>8</v>
      </c>
      <c r="G155" s="41">
        <v>397</v>
      </c>
      <c r="H155" s="41">
        <v>30</v>
      </c>
      <c r="I155" s="41">
        <v>0</v>
      </c>
      <c r="J155" s="41" t="s">
        <v>27</v>
      </c>
      <c r="K155" s="34">
        <f>H155*G155</f>
        <v>11910</v>
      </c>
      <c r="L155" s="34">
        <f>F155*G155</f>
        <v>3176</v>
      </c>
      <c r="M155" s="38">
        <f>F155*G155/E155</f>
        <v>742.0560747663551</v>
      </c>
      <c r="N155" s="38"/>
      <c r="O155" s="36">
        <f>K155/E155</f>
        <v>2782.7102803738317</v>
      </c>
      <c r="P155" s="37">
        <f>(I155*G155)/E155</f>
        <v>0</v>
      </c>
    </row>
    <row r="156" spans="1:16" ht="14.4" customHeight="1">
      <c r="A156" s="15" t="s">
        <v>46</v>
      </c>
      <c r="C156" s="44" t="s">
        <v>105</v>
      </c>
      <c r="D156" s="40" t="s">
        <v>48</v>
      </c>
      <c r="E156" s="41">
        <v>1.79</v>
      </c>
      <c r="F156" s="41" t="s">
        <v>49</v>
      </c>
      <c r="G156" s="41">
        <v>4</v>
      </c>
      <c r="H156" s="41">
        <v>10</v>
      </c>
      <c r="I156" s="41">
        <v>2</v>
      </c>
      <c r="J156" s="41" t="s">
        <v>27</v>
      </c>
      <c r="K156" s="34">
        <f>H156*G156</f>
        <v>40</v>
      </c>
      <c r="L156" s="34" t="e">
        <f>F156*G156</f>
        <v>#VALUE!</v>
      </c>
      <c r="M156" s="38" t="e">
        <f>F156*G156/E156</f>
        <v>#VALUE!</v>
      </c>
      <c r="N156" s="38"/>
      <c r="O156" s="36">
        <f>K156/E156</f>
        <v>22.3463687150838</v>
      </c>
      <c r="P156" s="37">
        <f>(I156*G156)/E156</f>
        <v>4.4692737430167595</v>
      </c>
    </row>
    <row r="157" spans="1:16" ht="13.2" customHeight="1">
      <c r="A157" s="4" t="s">
        <v>46</v>
      </c>
      <c r="C157" s="44" t="s">
        <v>105</v>
      </c>
      <c r="D157" s="33" t="s">
        <v>51</v>
      </c>
      <c r="E157" s="34">
        <v>1.39</v>
      </c>
      <c r="F157" s="35">
        <v>33</v>
      </c>
      <c r="G157" s="34">
        <v>14</v>
      </c>
      <c r="H157" s="34">
        <v>140</v>
      </c>
      <c r="I157" s="34">
        <v>0</v>
      </c>
      <c r="J157" s="34"/>
      <c r="K157" s="34">
        <f>H157*G157</f>
        <v>1960</v>
      </c>
      <c r="L157" s="34">
        <f>F157*G157</f>
        <v>462</v>
      </c>
      <c r="M157" s="38">
        <f>F157*G157/E157</f>
        <v>332.37410071942446</v>
      </c>
      <c r="N157" s="38"/>
      <c r="O157" s="36">
        <f>K157/E157</f>
        <v>1410.0719424460433</v>
      </c>
      <c r="P157" s="37">
        <f>(I157*G157)/E157</f>
        <v>0</v>
      </c>
    </row>
    <row r="158" spans="1:16" ht="13.2" customHeight="1">
      <c r="A158" s="4" t="s">
        <v>46</v>
      </c>
      <c r="C158" s="44" t="s">
        <v>105</v>
      </c>
      <c r="D158" s="33" t="s">
        <v>55</v>
      </c>
      <c r="E158" s="34">
        <v>1.25</v>
      </c>
      <c r="F158" s="35">
        <v>68</v>
      </c>
      <c r="G158" s="34">
        <v>1</v>
      </c>
      <c r="H158" s="34">
        <v>260</v>
      </c>
      <c r="I158" s="34">
        <v>10</v>
      </c>
      <c r="J158" s="34"/>
      <c r="K158" s="34">
        <f>H158*G158</f>
        <v>260</v>
      </c>
      <c r="L158" s="34">
        <f>F158*G158</f>
        <v>68</v>
      </c>
      <c r="M158" s="38">
        <f>F158*G158/E158</f>
        <v>54.4</v>
      </c>
      <c r="N158" s="38"/>
      <c r="O158" s="36">
        <f>K158/E158</f>
        <v>208</v>
      </c>
      <c r="P158" s="37">
        <f>(I158*G158)/E158</f>
        <v>8</v>
      </c>
    </row>
    <row r="159" spans="1:16" ht="13.2" customHeight="1">
      <c r="A159" s="4" t="s">
        <v>46</v>
      </c>
      <c r="C159" s="44" t="s">
        <v>30</v>
      </c>
      <c r="D159" s="33" t="s">
        <v>56</v>
      </c>
      <c r="E159" s="43">
        <v>6.25</v>
      </c>
      <c r="F159" s="33">
        <v>30</v>
      </c>
      <c r="G159" s="43">
        <v>378</v>
      </c>
      <c r="H159" s="43">
        <v>110</v>
      </c>
      <c r="I159" s="43">
        <v>3</v>
      </c>
      <c r="J159" s="34">
        <f>G159*F159</f>
        <v>11340</v>
      </c>
      <c r="K159" s="34">
        <f>H159*G159</f>
        <v>41580</v>
      </c>
      <c r="L159" s="34">
        <f>F159*G159</f>
        <v>11340</v>
      </c>
      <c r="M159" s="38">
        <f>F159*G159/E159</f>
        <v>1814.4</v>
      </c>
      <c r="N159" s="66">
        <f>M159/1891</f>
        <v>0.9594923320994183</v>
      </c>
      <c r="O159" s="36">
        <f>K159/E159</f>
        <v>6652.8</v>
      </c>
      <c r="P159" s="37">
        <f>(I159*G159)/E159</f>
        <v>181.44</v>
      </c>
    </row>
    <row r="160" spans="1:16" ht="13.2" customHeight="1">
      <c r="A160" s="31"/>
      <c r="B160" s="4"/>
      <c r="C160" s="32" t="s">
        <v>23</v>
      </c>
      <c r="D160" s="33" t="s">
        <v>59</v>
      </c>
      <c r="E160" s="34">
        <v>4.5</v>
      </c>
      <c r="F160" s="35">
        <v>70</v>
      </c>
      <c r="G160" s="34">
        <f>3*5</f>
        <v>15</v>
      </c>
      <c r="H160" s="34">
        <v>250</v>
      </c>
      <c r="I160" s="34">
        <v>9</v>
      </c>
      <c r="J160" s="34"/>
      <c r="K160" s="34">
        <f>H160*G160</f>
        <v>3750</v>
      </c>
      <c r="L160" s="34">
        <f>F160*G160</f>
        <v>1050</v>
      </c>
      <c r="M160" s="38">
        <f>F160*G160/E160</f>
        <v>233.33333333333334</v>
      </c>
      <c r="N160" s="66">
        <f>M160/275</f>
        <v>0.8484848484848485</v>
      </c>
      <c r="O160" s="36">
        <f>K160/E160</f>
        <v>833.3333333333334</v>
      </c>
      <c r="P160" s="37">
        <f>(I160*G160)/E160</f>
        <v>30</v>
      </c>
    </row>
    <row r="161" spans="1:16" ht="13.2" customHeight="1">
      <c r="A161" s="4" t="s">
        <v>46</v>
      </c>
      <c r="C161" s="44" t="s">
        <v>105</v>
      </c>
      <c r="D161" s="33" t="s">
        <v>61</v>
      </c>
      <c r="E161" s="34">
        <v>1.89</v>
      </c>
      <c r="F161" s="35">
        <v>35</v>
      </c>
      <c r="G161" s="34">
        <v>13</v>
      </c>
      <c r="H161" s="34">
        <v>80</v>
      </c>
      <c r="I161" s="34">
        <v>10</v>
      </c>
      <c r="J161" s="34"/>
      <c r="K161" s="34">
        <f>H161*G161</f>
        <v>1040</v>
      </c>
      <c r="L161" s="34">
        <f>F161*G161</f>
        <v>455</v>
      </c>
      <c r="M161" s="38">
        <f>F161*G161/E161</f>
        <v>240.74074074074076</v>
      </c>
      <c r="N161" s="38"/>
      <c r="O161" s="36">
        <f>K161/E161</f>
        <v>550.2645502645503</v>
      </c>
      <c r="P161" s="37">
        <f>(I161*G161)/E161</f>
        <v>68.78306878306879</v>
      </c>
    </row>
    <row r="162" spans="1:16" ht="13.2" customHeight="1">
      <c r="A162" s="4" t="s">
        <v>46</v>
      </c>
      <c r="C162" s="44" t="s">
        <v>105</v>
      </c>
      <c r="D162" s="33" t="s">
        <v>63</v>
      </c>
      <c r="E162" s="34">
        <v>2.29</v>
      </c>
      <c r="F162" s="35">
        <v>85</v>
      </c>
      <c r="G162" s="34">
        <v>3.5</v>
      </c>
      <c r="H162" s="34">
        <v>150</v>
      </c>
      <c r="I162" s="34">
        <v>17</v>
      </c>
      <c r="J162" s="34"/>
      <c r="K162" s="34">
        <f>H162*G162</f>
        <v>525</v>
      </c>
      <c r="L162" s="34">
        <f>F162*G162</f>
        <v>297.5</v>
      </c>
      <c r="M162" s="38">
        <f>F162*G162/E162</f>
        <v>129.9126637554585</v>
      </c>
      <c r="N162" s="38"/>
      <c r="O162" s="36">
        <f>K162/E162</f>
        <v>229.25764192139738</v>
      </c>
      <c r="P162" s="37">
        <f>(I162*G162)/E162</f>
        <v>25.982532751091703</v>
      </c>
    </row>
    <row r="163" spans="1:16" ht="13.2" customHeight="1">
      <c r="A163" s="4" t="s">
        <v>46</v>
      </c>
      <c r="C163" s="44" t="s">
        <v>105</v>
      </c>
      <c r="D163" s="33" t="s">
        <v>66</v>
      </c>
      <c r="E163" s="34">
        <v>0.59</v>
      </c>
      <c r="F163" s="35">
        <v>2</v>
      </c>
      <c r="G163" s="34">
        <v>6</v>
      </c>
      <c r="H163" s="34">
        <v>190</v>
      </c>
      <c r="I163" s="34">
        <v>0</v>
      </c>
      <c r="J163" s="34"/>
      <c r="K163" s="34">
        <f>H163*G163</f>
        <v>1140</v>
      </c>
      <c r="L163" s="34">
        <f>F163*G163</f>
        <v>12</v>
      </c>
      <c r="M163" s="38">
        <f>F163*G163/E163</f>
        <v>20.33898305084746</v>
      </c>
      <c r="N163" s="38"/>
      <c r="O163" s="36">
        <f>K163/E163</f>
        <v>1932.2033898305085</v>
      </c>
      <c r="P163" s="37">
        <f>(I163*G163)/E163</f>
        <v>0</v>
      </c>
    </row>
    <row r="164" spans="1:16" ht="14.4" customHeight="1">
      <c r="A164" s="15" t="s">
        <v>46</v>
      </c>
      <c r="C164" s="44" t="s">
        <v>105</v>
      </c>
      <c r="D164" s="42" t="s">
        <v>69</v>
      </c>
      <c r="E164" s="41">
        <v>3.99</v>
      </c>
      <c r="F164" s="41">
        <v>5</v>
      </c>
      <c r="G164" s="41">
        <v>91</v>
      </c>
      <c r="H164" s="41">
        <v>20</v>
      </c>
      <c r="I164" s="41">
        <v>2</v>
      </c>
      <c r="J164" s="41" t="s">
        <v>27</v>
      </c>
      <c r="K164" s="34">
        <f>H164*G164</f>
        <v>1820</v>
      </c>
      <c r="L164" s="34">
        <f>F164*G164</f>
        <v>455</v>
      </c>
      <c r="M164" s="38">
        <f>F164*G164/E164</f>
        <v>114.03508771929825</v>
      </c>
      <c r="N164" s="38"/>
      <c r="O164" s="36">
        <f>K164/E164</f>
        <v>456.140350877193</v>
      </c>
      <c r="P164" s="37">
        <f>(I164*G164)/E164</f>
        <v>45.614035087719294</v>
      </c>
    </row>
    <row r="165" spans="1:16" ht="13.2" customHeight="1">
      <c r="A165" s="4" t="s">
        <v>46</v>
      </c>
      <c r="C165" s="44" t="s">
        <v>105</v>
      </c>
      <c r="D165" s="33" t="s">
        <v>70</v>
      </c>
      <c r="E165" s="34">
        <v>1.49</v>
      </c>
      <c r="F165" s="35">
        <v>32</v>
      </c>
      <c r="G165" s="34">
        <v>14</v>
      </c>
      <c r="H165" s="34">
        <v>180</v>
      </c>
      <c r="I165" s="34">
        <v>7</v>
      </c>
      <c r="J165" s="34"/>
      <c r="K165" s="34">
        <f>H165*G165</f>
        <v>2520</v>
      </c>
      <c r="L165" s="34">
        <f>F165*G165</f>
        <v>448</v>
      </c>
      <c r="M165" s="38">
        <f>F165*G165/E165</f>
        <v>300.6711409395973</v>
      </c>
      <c r="N165" s="66">
        <f>M165/388</f>
        <v>0.7749256209783436</v>
      </c>
      <c r="O165" s="36">
        <f>K165/E165</f>
        <v>1691.275167785235</v>
      </c>
      <c r="P165" s="37">
        <f>(I165*G165)/E165</f>
        <v>65.77181208053692</v>
      </c>
    </row>
    <row r="166" spans="1:16" ht="13.2" customHeight="1">
      <c r="A166" s="4" t="s">
        <v>46</v>
      </c>
      <c r="C166" s="44" t="s">
        <v>30</v>
      </c>
      <c r="D166" s="33" t="s">
        <v>70</v>
      </c>
      <c r="E166" s="34">
        <v>9.99</v>
      </c>
      <c r="F166" s="35">
        <v>32</v>
      </c>
      <c r="G166" s="34">
        <v>86</v>
      </c>
      <c r="H166" s="34">
        <v>190</v>
      </c>
      <c r="I166" s="34">
        <v>7</v>
      </c>
      <c r="J166" s="34"/>
      <c r="K166" s="34">
        <f>H166*G166</f>
        <v>16340</v>
      </c>
      <c r="L166" s="34">
        <f>F166*G166</f>
        <v>2752</v>
      </c>
      <c r="M166" s="38">
        <f>F166*G166/E166</f>
        <v>275.4754754754755</v>
      </c>
      <c r="N166" s="66">
        <f>M166/388</f>
        <v>0.7099883388543182</v>
      </c>
      <c r="O166" s="36">
        <f>K166/E166</f>
        <v>1635.6356356356357</v>
      </c>
      <c r="P166" s="37">
        <f>(I166*G166)/E166</f>
        <v>60.26026026026026</v>
      </c>
    </row>
    <row r="167" spans="1:16" ht="13.2" customHeight="1">
      <c r="A167" s="4" t="s">
        <v>46</v>
      </c>
      <c r="C167" s="44" t="s">
        <v>175</v>
      </c>
      <c r="D167" s="33" t="s">
        <v>72</v>
      </c>
      <c r="E167" s="34">
        <v>1.49</v>
      </c>
      <c r="F167" s="35">
        <v>97</v>
      </c>
      <c r="G167" s="34">
        <v>9</v>
      </c>
      <c r="H167" s="34">
        <v>340</v>
      </c>
      <c r="I167" s="34">
        <v>21</v>
      </c>
      <c r="J167" s="34"/>
      <c r="K167" s="34">
        <f>H167*G167</f>
        <v>3060</v>
      </c>
      <c r="L167" s="34">
        <f>F167*G167</f>
        <v>873</v>
      </c>
      <c r="M167" s="38">
        <f>F167*G167/E167</f>
        <v>585.9060402684564</v>
      </c>
      <c r="N167" s="66">
        <f>M167/756</f>
        <v>0.7750079897730905</v>
      </c>
      <c r="O167" s="36">
        <f>K167/E167</f>
        <v>2053.691275167785</v>
      </c>
      <c r="P167" s="37">
        <f>(I167*G167)/E167</f>
        <v>126.84563758389262</v>
      </c>
    </row>
    <row r="168" spans="1:16" ht="13.2" customHeight="1">
      <c r="A168" s="31"/>
      <c r="B168" s="4"/>
      <c r="C168" s="32" t="s">
        <v>23</v>
      </c>
      <c r="D168" s="33" t="s">
        <v>73</v>
      </c>
      <c r="E168" s="34">
        <v>1.56</v>
      </c>
      <c r="F168" s="35">
        <v>40</v>
      </c>
      <c r="G168" s="34">
        <v>13</v>
      </c>
      <c r="H168" s="34">
        <v>150</v>
      </c>
      <c r="I168" s="34">
        <v>5</v>
      </c>
      <c r="J168" s="34"/>
      <c r="K168" s="34">
        <f>H168*G168</f>
        <v>1950</v>
      </c>
      <c r="L168" s="34">
        <f>F168*G168</f>
        <v>520</v>
      </c>
      <c r="M168" s="38">
        <f>F168*G168/E168</f>
        <v>333.3333333333333</v>
      </c>
      <c r="N168" s="38"/>
      <c r="O168" s="36">
        <f>K168/E168</f>
        <v>1250</v>
      </c>
      <c r="P168" s="37">
        <f>(I168*G168)/E168</f>
        <v>41.666666666666664</v>
      </c>
    </row>
    <row r="169" spans="2:16" ht="13.2" customHeight="1">
      <c r="B169" s="4"/>
      <c r="C169" s="44" t="s">
        <v>173</v>
      </c>
      <c r="D169" s="33" t="s">
        <v>74</v>
      </c>
      <c r="E169" s="34">
        <v>2.15</v>
      </c>
      <c r="F169" s="35">
        <v>43</v>
      </c>
      <c r="G169" s="34">
        <v>24</v>
      </c>
      <c r="H169" s="34">
        <v>190</v>
      </c>
      <c r="I169" s="34">
        <v>4</v>
      </c>
      <c r="J169" s="34"/>
      <c r="K169" s="34">
        <f>H169*G169</f>
        <v>4560</v>
      </c>
      <c r="L169" s="34">
        <f>F169*G169</f>
        <v>1032</v>
      </c>
      <c r="M169" s="38">
        <f>F169*G169/E169</f>
        <v>480</v>
      </c>
      <c r="N169" s="66">
        <f>M169/532</f>
        <v>0.9022556390977443</v>
      </c>
      <c r="O169" s="36">
        <f>K169/E169</f>
        <v>2120.93023255814</v>
      </c>
      <c r="P169" s="37">
        <f>(I169*G169)/E169</f>
        <v>44.651162790697676</v>
      </c>
    </row>
    <row r="170" spans="1:16" ht="13.2" customHeight="1">
      <c r="A170" s="4" t="s">
        <v>46</v>
      </c>
      <c r="C170" s="44" t="s">
        <v>105</v>
      </c>
      <c r="D170" s="33" t="s">
        <v>75</v>
      </c>
      <c r="E170" s="34">
        <v>1.79</v>
      </c>
      <c r="F170" s="35">
        <v>45</v>
      </c>
      <c r="G170" s="34">
        <v>100</v>
      </c>
      <c r="H170" s="34">
        <v>160</v>
      </c>
      <c r="I170" s="34">
        <v>3</v>
      </c>
      <c r="J170" s="34"/>
      <c r="K170" s="34">
        <f>H170*G170</f>
        <v>16000</v>
      </c>
      <c r="L170" s="34">
        <f>F170*G170</f>
        <v>4500</v>
      </c>
      <c r="M170" s="38">
        <f>F170*G170/E170</f>
        <v>2513.966480446927</v>
      </c>
      <c r="N170" s="38"/>
      <c r="O170" s="36">
        <f>K170/E170</f>
        <v>8938.54748603352</v>
      </c>
      <c r="P170" s="37">
        <f>(I170*G170)/E170</f>
        <v>167.5977653631285</v>
      </c>
    </row>
    <row r="171" spans="1:16" ht="13.2" customHeight="1">
      <c r="A171" s="4" t="s">
        <v>46</v>
      </c>
      <c r="C171" s="44" t="s">
        <v>176</v>
      </c>
      <c r="D171" s="33" t="s">
        <v>76</v>
      </c>
      <c r="E171" s="34">
        <v>4.29</v>
      </c>
      <c r="F171" s="35">
        <v>4</v>
      </c>
      <c r="G171" s="34">
        <v>1134</v>
      </c>
      <c r="H171" s="34">
        <v>15</v>
      </c>
      <c r="I171" s="34">
        <v>0</v>
      </c>
      <c r="J171" s="34"/>
      <c r="K171" s="34">
        <f>H171*G171</f>
        <v>17010</v>
      </c>
      <c r="L171" s="34">
        <f>F171*G171</f>
        <v>4536</v>
      </c>
      <c r="M171" s="38">
        <f>F171*G171/E171</f>
        <v>1057.3426573426573</v>
      </c>
      <c r="N171" s="66">
        <f>M171/1184</f>
        <v>0.893025893025893</v>
      </c>
      <c r="O171" s="36">
        <f>K171/E171</f>
        <v>3965.034965034965</v>
      </c>
      <c r="P171" s="37">
        <f>(I171*G171)/E171</f>
        <v>0</v>
      </c>
    </row>
    <row r="172" spans="1:16" ht="13.2" customHeight="1">
      <c r="A172" s="4" t="s">
        <v>46</v>
      </c>
      <c r="C172" s="44" t="s">
        <v>105</v>
      </c>
      <c r="D172" s="33" t="s">
        <v>79</v>
      </c>
      <c r="E172" s="34">
        <v>2.49</v>
      </c>
      <c r="F172" s="35">
        <v>37</v>
      </c>
      <c r="G172" s="34">
        <v>31</v>
      </c>
      <c r="H172" s="34">
        <v>70</v>
      </c>
      <c r="I172" s="34">
        <v>0</v>
      </c>
      <c r="J172" s="34"/>
      <c r="K172" s="34">
        <f>H172*G172</f>
        <v>2170</v>
      </c>
      <c r="L172" s="34">
        <f>F172*G172</f>
        <v>1147</v>
      </c>
      <c r="M172" s="38">
        <f>F172*G172/E172</f>
        <v>460.64257028112445</v>
      </c>
      <c r="N172" s="66">
        <f>M172/610</f>
        <v>0.7551517545592205</v>
      </c>
      <c r="O172" s="36">
        <f>K172/E172</f>
        <v>871.4859437751003</v>
      </c>
      <c r="P172" s="37">
        <f>(I172*G172)/E172</f>
        <v>0</v>
      </c>
    </row>
    <row r="173" spans="1:16" ht="14.4" customHeight="1">
      <c r="A173" s="15" t="s">
        <v>46</v>
      </c>
      <c r="C173" s="44" t="s">
        <v>105</v>
      </c>
      <c r="D173" s="33" t="s">
        <v>58</v>
      </c>
      <c r="E173" s="41">
        <v>1.39</v>
      </c>
      <c r="F173" s="41">
        <v>70</v>
      </c>
      <c r="G173" s="41">
        <v>8</v>
      </c>
      <c r="H173" s="41">
        <v>210</v>
      </c>
      <c r="I173" s="41">
        <v>5</v>
      </c>
      <c r="J173" s="41" t="s">
        <v>27</v>
      </c>
      <c r="K173" s="34">
        <f>H173*G173</f>
        <v>1680</v>
      </c>
      <c r="L173" s="34">
        <f>F173*G173</f>
        <v>560</v>
      </c>
      <c r="M173" s="38">
        <f>F173*G173/E173</f>
        <v>402.8776978417267</v>
      </c>
      <c r="N173" s="66">
        <f>M173/444</f>
        <v>0.9073822023462312</v>
      </c>
      <c r="O173" s="36">
        <f>K173/E173</f>
        <v>1208.63309352518</v>
      </c>
      <c r="P173" s="37">
        <f>(I173*G173)/E173</f>
        <v>28.77697841726619</v>
      </c>
    </row>
    <row r="174" spans="1:16" ht="13.2" customHeight="1">
      <c r="A174" s="4" t="s">
        <v>46</v>
      </c>
      <c r="C174" s="44" t="s">
        <v>175</v>
      </c>
      <c r="D174" s="33" t="s">
        <v>82</v>
      </c>
      <c r="E174" s="34">
        <v>1.09</v>
      </c>
      <c r="F174" s="35">
        <v>25</v>
      </c>
      <c r="G174" s="34">
        <v>23</v>
      </c>
      <c r="H174" s="34">
        <v>70</v>
      </c>
      <c r="I174" s="34">
        <v>2</v>
      </c>
      <c r="J174" s="34"/>
      <c r="K174" s="34">
        <f>H174*G174</f>
        <v>1610</v>
      </c>
      <c r="L174" s="34">
        <f>F174*G174</f>
        <v>575</v>
      </c>
      <c r="M174" s="55">
        <f>F174*G174/E174</f>
        <v>527.5229357798165</v>
      </c>
      <c r="N174" s="38"/>
      <c r="O174" s="77">
        <f>K174/E174</f>
        <v>1477.0642201834862</v>
      </c>
      <c r="P174" s="37">
        <f>(I174*G174)/E174</f>
        <v>42.20183486238532</v>
      </c>
    </row>
    <row r="175" spans="1:16" ht="13.2" customHeight="1">
      <c r="A175" s="4" t="s">
        <v>46</v>
      </c>
      <c r="C175" s="44" t="s">
        <v>176</v>
      </c>
      <c r="D175" s="33" t="s">
        <v>83</v>
      </c>
      <c r="E175" s="34">
        <v>5.88</v>
      </c>
      <c r="F175" s="35">
        <v>56</v>
      </c>
      <c r="G175" s="34">
        <v>48</v>
      </c>
      <c r="H175" s="34">
        <v>200</v>
      </c>
      <c r="I175" s="34">
        <v>6</v>
      </c>
      <c r="J175" s="34"/>
      <c r="K175" s="34">
        <f>H175*G175</f>
        <v>9600</v>
      </c>
      <c r="L175" s="34">
        <f>F175*G175</f>
        <v>2688</v>
      </c>
      <c r="M175" s="55">
        <f>F175*G175/E175</f>
        <v>457.14285714285717</v>
      </c>
      <c r="N175" s="38"/>
      <c r="O175" s="77">
        <f>K175/E175</f>
        <v>1632.6530612244899</v>
      </c>
      <c r="P175" s="78">
        <f>(I175*G175)/E175</f>
        <v>48.97959183673469</v>
      </c>
    </row>
    <row r="176" spans="1:16" ht="13.2" customHeight="1">
      <c r="A176" s="4" t="s">
        <v>46</v>
      </c>
      <c r="C176" s="44" t="s">
        <v>105</v>
      </c>
      <c r="D176" s="33" t="s">
        <v>86</v>
      </c>
      <c r="E176" s="34">
        <v>1.39</v>
      </c>
      <c r="F176" s="35">
        <v>56</v>
      </c>
      <c r="G176" s="34">
        <v>8</v>
      </c>
      <c r="H176" s="34">
        <v>180</v>
      </c>
      <c r="I176" s="34">
        <v>7</v>
      </c>
      <c r="J176" s="34"/>
      <c r="K176" s="34">
        <f>H176*G176</f>
        <v>1440</v>
      </c>
      <c r="L176" s="34">
        <f>F176*G176</f>
        <v>448</v>
      </c>
      <c r="M176" s="38">
        <f>F176*G176/E176</f>
        <v>322.30215827338134</v>
      </c>
      <c r="N176" s="38"/>
      <c r="O176" s="36">
        <f>K176/E176</f>
        <v>1035.9712230215828</v>
      </c>
      <c r="P176" s="37">
        <f>(I176*G176)/E176</f>
        <v>40.28776978417267</v>
      </c>
    </row>
    <row r="177" spans="1:16" ht="14.4" customHeight="1">
      <c r="A177" s="15" t="s">
        <v>88</v>
      </c>
      <c r="C177" s="44" t="s">
        <v>30</v>
      </c>
      <c r="D177" s="40" t="s">
        <v>89</v>
      </c>
      <c r="E177" s="41">
        <v>6.69</v>
      </c>
      <c r="F177" s="41">
        <v>47</v>
      </c>
      <c r="G177" s="41">
        <v>40</v>
      </c>
      <c r="H177" s="41">
        <v>15</v>
      </c>
      <c r="I177" s="41">
        <v>2</v>
      </c>
      <c r="J177" s="34">
        <v>7</v>
      </c>
      <c r="K177" s="34">
        <f>H177*G177</f>
        <v>600</v>
      </c>
      <c r="L177" s="34">
        <f>F177*G177</f>
        <v>1880</v>
      </c>
      <c r="M177" s="38">
        <f>F177*G177/E177</f>
        <v>281.01644245142</v>
      </c>
      <c r="N177" s="67"/>
      <c r="O177" s="36">
        <f>K177/E177</f>
        <v>89.68609865470852</v>
      </c>
      <c r="P177" s="37">
        <f>(I177*G177)/E177</f>
        <v>11.958146487294469</v>
      </c>
    </row>
    <row r="178" spans="1:16" ht="13.2" customHeight="1">
      <c r="A178" s="31"/>
      <c r="B178" s="4"/>
      <c r="C178" s="32" t="s">
        <v>23</v>
      </c>
      <c r="D178" s="33" t="s">
        <v>90</v>
      </c>
      <c r="E178" s="34">
        <v>2.22</v>
      </c>
      <c r="F178" s="35">
        <v>89</v>
      </c>
      <c r="G178" s="34">
        <v>10</v>
      </c>
      <c r="H178" s="34">
        <v>70</v>
      </c>
      <c r="I178" s="34">
        <v>4</v>
      </c>
      <c r="J178" s="34"/>
      <c r="K178" s="34">
        <f>H178*G178</f>
        <v>700</v>
      </c>
      <c r="L178" s="34">
        <f>F178*G178</f>
        <v>890</v>
      </c>
      <c r="M178" s="38">
        <f>F178*G178/E178</f>
        <v>400.90090090090087</v>
      </c>
      <c r="N178" s="70">
        <f>M178/447</f>
        <v>0.8968700243868029</v>
      </c>
      <c r="O178" s="36">
        <f>K178/E178</f>
        <v>315.3153153153153</v>
      </c>
      <c r="P178" s="37">
        <f>(I178*G178)/E178</f>
        <v>18.018018018018015</v>
      </c>
    </row>
    <row r="179" spans="1:16" ht="13.2" customHeight="1">
      <c r="A179" s="4" t="s">
        <v>88</v>
      </c>
      <c r="C179" s="44" t="s">
        <v>105</v>
      </c>
      <c r="D179" s="33" t="s">
        <v>91</v>
      </c>
      <c r="E179" s="34">
        <v>3.99</v>
      </c>
      <c r="F179" s="35">
        <v>154</v>
      </c>
      <c r="G179" s="34">
        <v>4</v>
      </c>
      <c r="H179" s="34">
        <v>380</v>
      </c>
      <c r="I179" s="34">
        <v>15</v>
      </c>
      <c r="J179" s="34"/>
      <c r="K179" s="34">
        <f>H179*G179</f>
        <v>1520</v>
      </c>
      <c r="L179" s="34">
        <f>F179*G179</f>
        <v>616</v>
      </c>
      <c r="M179" s="38">
        <f>F179*G179/E179</f>
        <v>154.38596491228068</v>
      </c>
      <c r="N179" s="38"/>
      <c r="O179" s="36">
        <f>K179/E179</f>
        <v>380.9523809523809</v>
      </c>
      <c r="P179" s="37">
        <f>(I179*G179)/E179</f>
        <v>15.037593984962406</v>
      </c>
    </row>
    <row r="180" spans="1:16" ht="12.75">
      <c r="A180" s="4" t="s">
        <v>92</v>
      </c>
      <c r="C180" s="44" t="s">
        <v>175</v>
      </c>
      <c r="D180" s="33" t="s">
        <v>12</v>
      </c>
      <c r="E180" s="34">
        <v>11.31</v>
      </c>
      <c r="F180" s="47">
        <f>4.94*453</f>
        <v>2237.82</v>
      </c>
      <c r="G180" s="34">
        <v>1</v>
      </c>
      <c r="H180" s="34"/>
      <c r="I180" s="34"/>
      <c r="J180" s="34"/>
      <c r="K180" s="34">
        <f>H180*G180</f>
        <v>0</v>
      </c>
      <c r="L180" s="34">
        <f>F180*G180</f>
        <v>2237.82</v>
      </c>
      <c r="M180" s="55">
        <f>F180*G180/E180</f>
        <v>197.86206896551724</v>
      </c>
      <c r="N180" s="55"/>
      <c r="O180" s="36">
        <f>K180/E180</f>
        <v>0</v>
      </c>
      <c r="P180" s="37">
        <f>(I180*G180)/E180</f>
        <v>0</v>
      </c>
    </row>
    <row r="181" spans="1:16" ht="13.2" customHeight="1">
      <c r="A181" s="4" t="s">
        <v>92</v>
      </c>
      <c r="C181" s="44" t="s">
        <v>176</v>
      </c>
      <c r="D181" s="33" t="s">
        <v>68</v>
      </c>
      <c r="E181" s="34">
        <v>1.98</v>
      </c>
      <c r="F181" s="35">
        <v>453</v>
      </c>
      <c r="G181" s="34">
        <v>1</v>
      </c>
      <c r="H181" s="34"/>
      <c r="I181" s="34"/>
      <c r="J181" s="34"/>
      <c r="K181" s="34">
        <f>H181*G181</f>
        <v>0</v>
      </c>
      <c r="L181" s="34">
        <f>F181*G181</f>
        <v>453</v>
      </c>
      <c r="M181" s="55">
        <f>F181*G181/E181</f>
        <v>228.78787878787878</v>
      </c>
      <c r="N181" s="63">
        <f>M181/240</f>
        <v>0.9532828282828283</v>
      </c>
      <c r="O181" s="36">
        <f>K181/E181</f>
        <v>0</v>
      </c>
      <c r="P181" s="37">
        <f>(I181*G181)/E181</f>
        <v>0</v>
      </c>
    </row>
    <row r="182" spans="2:16" ht="13.2" customHeight="1">
      <c r="B182" s="4"/>
      <c r="C182" s="44" t="s">
        <v>173</v>
      </c>
      <c r="D182" s="33" t="s">
        <v>100</v>
      </c>
      <c r="E182" s="34">
        <v>5.29</v>
      </c>
      <c r="F182" s="35">
        <v>113</v>
      </c>
      <c r="G182" s="34">
        <v>4</v>
      </c>
      <c r="H182" s="34">
        <v>145</v>
      </c>
      <c r="I182" s="34">
        <v>23</v>
      </c>
      <c r="J182" s="34"/>
      <c r="K182" s="34">
        <f>H182*G182</f>
        <v>580</v>
      </c>
      <c r="L182" s="34">
        <f>F182*G182</f>
        <v>452</v>
      </c>
      <c r="M182" s="38">
        <f>F182*G182/E182</f>
        <v>85.44423440453686</v>
      </c>
      <c r="N182" s="38"/>
      <c r="O182" s="36">
        <f>K182/E182</f>
        <v>109.64083175803403</v>
      </c>
      <c r="P182" s="37">
        <f>(I182*G182)/E182</f>
        <v>17.391304347826086</v>
      </c>
    </row>
    <row r="183" spans="1:16" ht="13.2" customHeight="1">
      <c r="A183" s="4" t="s">
        <v>92</v>
      </c>
      <c r="C183" s="44" t="s">
        <v>30</v>
      </c>
      <c r="D183" s="33" t="s">
        <v>103</v>
      </c>
      <c r="E183" s="34">
        <v>4.99</v>
      </c>
      <c r="F183" s="35">
        <v>453</v>
      </c>
      <c r="G183" s="35">
        <v>1</v>
      </c>
      <c r="H183" s="34"/>
      <c r="I183" s="34"/>
      <c r="J183" s="34"/>
      <c r="K183" s="34">
        <f>H183*G183</f>
        <v>0</v>
      </c>
      <c r="L183" s="34">
        <f>F183*G183</f>
        <v>453</v>
      </c>
      <c r="M183" s="38">
        <f>F183*G183/E183</f>
        <v>90.78156312625251</v>
      </c>
      <c r="N183" s="66">
        <f>M183/173</f>
        <v>0.5247489198049278</v>
      </c>
      <c r="O183" s="36">
        <f>K183/E183</f>
        <v>0</v>
      </c>
      <c r="P183" s="37">
        <f>(I183*G183)/E183</f>
        <v>0</v>
      </c>
    </row>
    <row r="184" spans="1:16" ht="13.2" customHeight="1">
      <c r="A184" s="31"/>
      <c r="B184" s="4">
        <f>E184/(F184*G184/453)</f>
        <v>0.6811546266233766</v>
      </c>
      <c r="C184" s="32" t="s">
        <v>23</v>
      </c>
      <c r="D184" s="33" t="s">
        <v>108</v>
      </c>
      <c r="E184" s="43">
        <v>14.82</v>
      </c>
      <c r="F184" s="43">
        <v>112</v>
      </c>
      <c r="G184" s="43">
        <v>88</v>
      </c>
      <c r="H184" s="43">
        <v>140</v>
      </c>
      <c r="I184" s="43">
        <v>21</v>
      </c>
      <c r="J184" s="43"/>
      <c r="K184" s="34">
        <f>H184*G184</f>
        <v>12320</v>
      </c>
      <c r="L184" s="34">
        <f>F184*G184</f>
        <v>9856</v>
      </c>
      <c r="M184" s="38">
        <f>F184*G184/E184</f>
        <v>665.0472334682861</v>
      </c>
      <c r="N184" s="38"/>
      <c r="O184" s="36">
        <f>K184/E184</f>
        <v>831.3090418353576</v>
      </c>
      <c r="P184" s="37">
        <f>(I184*G184)/E184</f>
        <v>124.69635627530364</v>
      </c>
    </row>
    <row r="185" spans="1:16" ht="14.4" customHeight="1">
      <c r="A185" s="15" t="s">
        <v>92</v>
      </c>
      <c r="C185" s="44" t="s">
        <v>105</v>
      </c>
      <c r="D185" s="40" t="s">
        <v>109</v>
      </c>
      <c r="E185" s="41">
        <v>1.19</v>
      </c>
      <c r="F185" s="41">
        <v>453</v>
      </c>
      <c r="G185" s="46">
        <v>1</v>
      </c>
      <c r="H185" s="44"/>
      <c r="I185" s="44"/>
      <c r="J185" s="41" t="s">
        <v>27</v>
      </c>
      <c r="K185" s="34">
        <f>H185*G185</f>
        <v>0</v>
      </c>
      <c r="L185" s="34">
        <f>F185*G185</f>
        <v>453</v>
      </c>
      <c r="M185" s="38">
        <f>F185*G185/E185</f>
        <v>380.672268907563</v>
      </c>
      <c r="N185" s="38"/>
      <c r="O185" s="36">
        <f>K185/E185</f>
        <v>0</v>
      </c>
      <c r="P185" s="37">
        <f>(I185*G185)/E185</f>
        <v>0</v>
      </c>
    </row>
    <row r="186" spans="1:16" ht="13.2" customHeight="1">
      <c r="A186" s="4" t="s">
        <v>115</v>
      </c>
      <c r="C186" s="44" t="s">
        <v>176</v>
      </c>
      <c r="D186" s="33" t="s">
        <v>35</v>
      </c>
      <c r="E186" s="34">
        <v>0.46</v>
      </c>
      <c r="F186" s="35">
        <v>453</v>
      </c>
      <c r="G186" s="34">
        <v>1</v>
      </c>
      <c r="H186" s="34"/>
      <c r="I186" s="34"/>
      <c r="J186" s="34"/>
      <c r="K186" s="34">
        <f>H186*G186</f>
        <v>0</v>
      </c>
      <c r="L186" s="34">
        <f>F186*G186</f>
        <v>453</v>
      </c>
      <c r="M186" s="38">
        <f>F186*G186/E186</f>
        <v>984.7826086956521</v>
      </c>
      <c r="N186" s="38"/>
      <c r="O186" s="36">
        <f>K186/E186</f>
        <v>0</v>
      </c>
      <c r="P186" s="37">
        <f>(I186*G186)/E186</f>
        <v>0</v>
      </c>
    </row>
    <row r="187" spans="1:16" ht="13.2" customHeight="1">
      <c r="A187" s="31"/>
      <c r="B187" s="4"/>
      <c r="C187" s="32" t="s">
        <v>23</v>
      </c>
      <c r="D187" s="33" t="s">
        <v>40</v>
      </c>
      <c r="E187" s="43">
        <v>1.48</v>
      </c>
      <c r="F187" s="43">
        <v>453</v>
      </c>
      <c r="G187" s="43">
        <v>1</v>
      </c>
      <c r="H187" s="43"/>
      <c r="I187" s="43"/>
      <c r="J187" s="34"/>
      <c r="K187" s="34">
        <f>H187*G187</f>
        <v>0</v>
      </c>
      <c r="L187" s="34">
        <f>F187*G187</f>
        <v>453</v>
      </c>
      <c r="M187" s="38">
        <f>F187*G187/E187</f>
        <v>306.0810810810811</v>
      </c>
      <c r="N187" s="38"/>
      <c r="O187" s="36">
        <f>K187/E187</f>
        <v>0</v>
      </c>
      <c r="P187" s="37">
        <f>(I187*G187)/E187</f>
        <v>0</v>
      </c>
    </row>
    <row r="188" spans="1:16" ht="14.4" customHeight="1">
      <c r="A188" s="15" t="s">
        <v>115</v>
      </c>
      <c r="C188" s="44" t="s">
        <v>175</v>
      </c>
      <c r="D188" s="58" t="s">
        <v>54</v>
      </c>
      <c r="E188" s="41">
        <v>1.29</v>
      </c>
      <c r="F188" s="44">
        <f>(453*2)</f>
        <v>906</v>
      </c>
      <c r="G188" s="44">
        <v>1</v>
      </c>
      <c r="H188" s="41"/>
      <c r="I188" s="41"/>
      <c r="J188" s="41" t="s">
        <v>27</v>
      </c>
      <c r="K188" s="34">
        <f>H188*F188</f>
        <v>0</v>
      </c>
      <c r="L188" s="34">
        <f>F188*G188</f>
        <v>906</v>
      </c>
      <c r="M188" s="38">
        <f>F188*G188/E188</f>
        <v>702.3255813953488</v>
      </c>
      <c r="N188" s="38"/>
      <c r="O188" s="36">
        <f>K188/E188</f>
        <v>0</v>
      </c>
      <c r="P188" s="37">
        <f>(I188*G188)/E188</f>
        <v>0</v>
      </c>
    </row>
    <row r="189" spans="1:16" ht="14.4" customHeight="1">
      <c r="A189" s="15" t="s">
        <v>115</v>
      </c>
      <c r="C189" s="44" t="s">
        <v>105</v>
      </c>
      <c r="D189" s="40" t="s">
        <v>60</v>
      </c>
      <c r="E189" s="41">
        <v>3.19</v>
      </c>
      <c r="F189" s="44">
        <f>453</f>
        <v>453</v>
      </c>
      <c r="G189" s="46">
        <v>1</v>
      </c>
      <c r="H189" s="44"/>
      <c r="I189" s="44"/>
      <c r="J189" s="41" t="s">
        <v>27</v>
      </c>
      <c r="K189" s="34">
        <f>H189*G189</f>
        <v>0</v>
      </c>
      <c r="L189" s="34">
        <f>F189*G189</f>
        <v>453</v>
      </c>
      <c r="M189" s="38">
        <f>F189*G189/E189</f>
        <v>142.00626959247649</v>
      </c>
      <c r="N189" s="38"/>
      <c r="O189" s="36">
        <f>K189/E189</f>
        <v>0</v>
      </c>
      <c r="P189" s="37">
        <f>(I189*G189)/E189</f>
        <v>0</v>
      </c>
    </row>
    <row r="190" spans="1:16" ht="14.4" customHeight="1">
      <c r="A190" s="15" t="s">
        <v>115</v>
      </c>
      <c r="C190" s="44" t="s">
        <v>105</v>
      </c>
      <c r="D190" s="42" t="s">
        <v>77</v>
      </c>
      <c r="E190" s="41">
        <v>0.59</v>
      </c>
      <c r="F190" s="41">
        <v>453</v>
      </c>
      <c r="G190" s="46">
        <v>1</v>
      </c>
      <c r="H190" s="44"/>
      <c r="I190" s="44"/>
      <c r="J190" s="41" t="s">
        <v>27</v>
      </c>
      <c r="K190" s="34">
        <f>H190*G190</f>
        <v>0</v>
      </c>
      <c r="L190" s="34">
        <f>F190*G190</f>
        <v>453</v>
      </c>
      <c r="M190" s="38">
        <f>F190*G190/E190</f>
        <v>767.7966101694916</v>
      </c>
      <c r="N190" s="38"/>
      <c r="O190" s="36">
        <f>K190/E190</f>
        <v>0</v>
      </c>
      <c r="P190" s="37">
        <f>(I190*G190)/E190</f>
        <v>0</v>
      </c>
    </row>
    <row r="191" spans="1:16" ht="14.4" customHeight="1">
      <c r="A191" s="15" t="s">
        <v>115</v>
      </c>
      <c r="C191" s="44" t="s">
        <v>105</v>
      </c>
      <c r="D191" s="72" t="s">
        <v>94</v>
      </c>
      <c r="E191" s="41">
        <v>0.67</v>
      </c>
      <c r="F191" s="41">
        <v>100</v>
      </c>
      <c r="G191" s="44">
        <v>1</v>
      </c>
      <c r="H191" s="44"/>
      <c r="I191" s="44"/>
      <c r="J191" s="41" t="s">
        <v>27</v>
      </c>
      <c r="K191" s="34">
        <f>H191*G191</f>
        <v>0</v>
      </c>
      <c r="L191" s="34">
        <f>F191*G191</f>
        <v>100</v>
      </c>
      <c r="M191" s="38">
        <f>F191*G191/E191</f>
        <v>149.25373134328356</v>
      </c>
      <c r="N191" s="67"/>
      <c r="O191" s="36">
        <f>K191/E191</f>
        <v>0</v>
      </c>
      <c r="P191" s="37">
        <f>(I191*G191)/E191</f>
        <v>0</v>
      </c>
    </row>
    <row r="192" spans="1:16" ht="14.4" customHeight="1">
      <c r="A192" s="15" t="s">
        <v>115</v>
      </c>
      <c r="C192" s="44" t="s">
        <v>105</v>
      </c>
      <c r="D192" s="72" t="s">
        <v>96</v>
      </c>
      <c r="E192" s="41">
        <v>0.99</v>
      </c>
      <c r="F192" s="44">
        <v>250</v>
      </c>
      <c r="G192" s="44">
        <v>1</v>
      </c>
      <c r="H192" s="44"/>
      <c r="I192" s="44"/>
      <c r="J192" s="41" t="s">
        <v>27</v>
      </c>
      <c r="K192" s="34">
        <f>H192*G192</f>
        <v>0</v>
      </c>
      <c r="L192" s="34">
        <f>F192*G192</f>
        <v>250</v>
      </c>
      <c r="M192" s="38">
        <f>F192*G192/E192</f>
        <v>252.52525252525254</v>
      </c>
      <c r="N192" s="66">
        <f>M192/368</f>
        <v>0.6862099253403602</v>
      </c>
      <c r="O192" s="36">
        <f>K192/E192</f>
        <v>0</v>
      </c>
      <c r="P192" s="37">
        <f>(I192*G192)/E192</f>
        <v>0</v>
      </c>
    </row>
    <row r="193" spans="1:16" ht="13.2" customHeight="1">
      <c r="A193" s="15" t="s">
        <v>115</v>
      </c>
      <c r="C193" s="44" t="s">
        <v>105</v>
      </c>
      <c r="D193" s="41" t="s">
        <v>97</v>
      </c>
      <c r="E193" s="41">
        <v>2.5</v>
      </c>
      <c r="F193" s="41">
        <f>85</f>
        <v>85</v>
      </c>
      <c r="G193" s="41">
        <v>5.5</v>
      </c>
      <c r="H193" s="41">
        <v>45</v>
      </c>
      <c r="I193" s="41">
        <v>3</v>
      </c>
      <c r="J193" s="44"/>
      <c r="K193" s="34">
        <f>H193*G193</f>
        <v>247.5</v>
      </c>
      <c r="L193" s="34">
        <f>F193*G193</f>
        <v>467.5</v>
      </c>
      <c r="M193" s="38">
        <f>F193*G193/E193</f>
        <v>187</v>
      </c>
      <c r="N193" s="38"/>
      <c r="O193" s="36">
        <f>K193/E193</f>
        <v>99</v>
      </c>
      <c r="P193" s="37">
        <f>(I193*G193)/E193</f>
        <v>6.6</v>
      </c>
    </row>
    <row r="194" spans="1:16" ht="14.4" customHeight="1">
      <c r="A194" s="15" t="s">
        <v>115</v>
      </c>
      <c r="C194" s="44" t="s">
        <v>30</v>
      </c>
      <c r="D194" s="58" t="s">
        <v>99</v>
      </c>
      <c r="E194" s="41">
        <v>6.99</v>
      </c>
      <c r="F194" s="44">
        <f>453*5</f>
        <v>2265</v>
      </c>
      <c r="G194" s="73">
        <v>1</v>
      </c>
      <c r="H194" s="44"/>
      <c r="I194" s="44"/>
      <c r="J194" s="44"/>
      <c r="K194" s="34">
        <f>H194*G194</f>
        <v>0</v>
      </c>
      <c r="L194" s="34">
        <f>F194*G194</f>
        <v>2265</v>
      </c>
      <c r="M194" s="38">
        <f>F194*G194/E194</f>
        <v>324.0343347639485</v>
      </c>
      <c r="N194" s="66">
        <f>M194/511</f>
        <v>0.6341180719451047</v>
      </c>
      <c r="O194" s="36">
        <f>K194/E194</f>
        <v>0</v>
      </c>
      <c r="P194" s="37">
        <f>(I194*G194)/E194</f>
        <v>0</v>
      </c>
    </row>
    <row r="195" spans="1:16" ht="14.4" customHeight="1">
      <c r="A195" s="15" t="s">
        <v>115</v>
      </c>
      <c r="C195" s="44" t="s">
        <v>175</v>
      </c>
      <c r="D195" s="74" t="s">
        <v>102</v>
      </c>
      <c r="E195" s="41">
        <v>0.97</v>
      </c>
      <c r="F195" s="41">
        <f>0.75*453</f>
        <v>339.75</v>
      </c>
      <c r="G195" s="44">
        <v>1</v>
      </c>
      <c r="H195" s="44"/>
      <c r="I195" s="44"/>
      <c r="J195" s="41" t="s">
        <v>27</v>
      </c>
      <c r="K195" s="34">
        <f>H195*G195</f>
        <v>0</v>
      </c>
      <c r="L195" s="34">
        <f>F195*G195</f>
        <v>339.75</v>
      </c>
      <c r="M195" s="38">
        <f>F195*G195/E195</f>
        <v>350.2577319587629</v>
      </c>
      <c r="N195" s="66">
        <f>M195/462</f>
        <v>0.7581336189583613</v>
      </c>
      <c r="O195" s="36">
        <f>K195/E195</f>
        <v>0</v>
      </c>
      <c r="P195" s="37">
        <f>(I195*G195)/E195</f>
        <v>0</v>
      </c>
    </row>
    <row r="196" spans="1:16" ht="14.4" customHeight="1">
      <c r="A196" s="15" t="s">
        <v>115</v>
      </c>
      <c r="C196" s="44" t="s">
        <v>175</v>
      </c>
      <c r="D196" s="74" t="s">
        <v>106</v>
      </c>
      <c r="E196" s="41">
        <v>1.69</v>
      </c>
      <c r="F196" s="44">
        <f>95*7</f>
        <v>665</v>
      </c>
      <c r="G196" s="41">
        <v>1</v>
      </c>
      <c r="H196" s="44"/>
      <c r="I196" s="44"/>
      <c r="J196" s="41" t="s">
        <v>27</v>
      </c>
      <c r="K196" s="34">
        <f>H196*G196</f>
        <v>0</v>
      </c>
      <c r="L196" s="34">
        <f>F196*G196</f>
        <v>665</v>
      </c>
      <c r="M196" s="38">
        <f>F196*G196/E196</f>
        <v>393.49112426035504</v>
      </c>
      <c r="N196" s="66">
        <f>M196/454</f>
        <v>0.8667205380184032</v>
      </c>
      <c r="O196" s="36">
        <f>K196/E196</f>
        <v>0</v>
      </c>
      <c r="P196" s="37">
        <f>(I196*G196)/E196</f>
        <v>0</v>
      </c>
    </row>
    <row r="197" spans="1:16" ht="14.4" customHeight="1">
      <c r="A197" s="15" t="s">
        <v>115</v>
      </c>
      <c r="C197" s="44" t="s">
        <v>30</v>
      </c>
      <c r="D197" s="72" t="s">
        <v>122</v>
      </c>
      <c r="E197" s="41">
        <v>5.99</v>
      </c>
      <c r="F197" s="44">
        <f>453*20</f>
        <v>9060</v>
      </c>
      <c r="G197" s="73">
        <v>1</v>
      </c>
      <c r="H197" s="44"/>
      <c r="I197" s="44"/>
      <c r="J197" s="44"/>
      <c r="K197" s="34">
        <f>H197*G197</f>
        <v>0</v>
      </c>
      <c r="L197" s="34">
        <f>F197*G197</f>
        <v>9060</v>
      </c>
      <c r="M197" s="38">
        <f>F197*G197/E197</f>
        <v>1512.5208681135225</v>
      </c>
      <c r="N197" s="66">
        <f>M197/2680</f>
        <v>0.5643734582513144</v>
      </c>
      <c r="O197" s="36">
        <f>K197/E197</f>
        <v>0</v>
      </c>
      <c r="P197" s="37">
        <f>(I197*G197)/E197</f>
        <v>0</v>
      </c>
    </row>
    <row r="198" spans="1:16" ht="13.2" customHeight="1">
      <c r="A198" s="15" t="s">
        <v>115</v>
      </c>
      <c r="C198" s="44" t="s">
        <v>105</v>
      </c>
      <c r="D198" s="41" t="s">
        <v>126</v>
      </c>
      <c r="E198" s="41">
        <v>1.29</v>
      </c>
      <c r="F198" s="41">
        <v>453</v>
      </c>
      <c r="G198" s="46">
        <v>1</v>
      </c>
      <c r="H198" s="44"/>
      <c r="I198" s="44"/>
      <c r="J198" s="44"/>
      <c r="K198" s="34">
        <f>H198*G198</f>
        <v>0</v>
      </c>
      <c r="L198" s="34">
        <f>F198*G198</f>
        <v>453</v>
      </c>
      <c r="M198" s="38">
        <f>F198*G198/E198</f>
        <v>351.1627906976744</v>
      </c>
      <c r="N198" s="38"/>
      <c r="O198" s="36">
        <f>K198/E198</f>
        <v>0</v>
      </c>
      <c r="P198" s="37">
        <f>(I198*G198)/E198</f>
        <v>0</v>
      </c>
    </row>
    <row r="199" spans="3:16" ht="13.2" customHeight="1">
      <c r="C199" s="44" t="s">
        <v>173</v>
      </c>
      <c r="D199" s="41" t="s">
        <v>127</v>
      </c>
      <c r="E199" s="41">
        <v>1.49</v>
      </c>
      <c r="F199" s="41">
        <f>453*0.5</f>
        <v>226.5</v>
      </c>
      <c r="G199" s="44">
        <v>1</v>
      </c>
      <c r="H199" s="44"/>
      <c r="I199" s="44"/>
      <c r="J199" s="44"/>
      <c r="K199" s="34">
        <f>H199*G199</f>
        <v>0</v>
      </c>
      <c r="L199" s="34">
        <f>F199*G199</f>
        <v>226.5</v>
      </c>
      <c r="M199" s="38">
        <f>F199*G199/E199</f>
        <v>152.01342281879195</v>
      </c>
      <c r="N199" s="38"/>
      <c r="O199" s="36">
        <f>K199/E199</f>
        <v>0</v>
      </c>
      <c r="P199" s="37">
        <f>(I199*G199)/E199</f>
        <v>0</v>
      </c>
    </row>
    <row r="200" spans="3:16" ht="13.2" customHeight="1">
      <c r="C200" s="44" t="s">
        <v>173</v>
      </c>
      <c r="D200" s="41" t="s">
        <v>130</v>
      </c>
      <c r="E200" s="41">
        <v>0.49</v>
      </c>
      <c r="F200" s="41">
        <v>453</v>
      </c>
      <c r="G200" s="46">
        <v>1</v>
      </c>
      <c r="H200" s="44"/>
      <c r="I200" s="44"/>
      <c r="J200" s="44"/>
      <c r="K200" s="34">
        <f>H200*G200</f>
        <v>0</v>
      </c>
      <c r="L200" s="34">
        <f>F200*G200</f>
        <v>453</v>
      </c>
      <c r="M200" s="55">
        <f>F200*G200/E200</f>
        <v>924.4897959183673</v>
      </c>
      <c r="N200" s="38"/>
      <c r="O200" s="36">
        <f>K200/E200</f>
        <v>0</v>
      </c>
      <c r="P200" s="37">
        <f>(I200*G200)/E200</f>
        <v>0</v>
      </c>
    </row>
    <row r="201" spans="1:16" ht="13.2" customHeight="1">
      <c r="A201" s="4" t="s">
        <v>115</v>
      </c>
      <c r="C201" s="44" t="s">
        <v>105</v>
      </c>
      <c r="D201" s="33" t="s">
        <v>131</v>
      </c>
      <c r="E201" s="34">
        <v>1</v>
      </c>
      <c r="F201" s="35">
        <v>410</v>
      </c>
      <c r="G201" s="34"/>
      <c r="H201" s="34"/>
      <c r="I201" s="34"/>
      <c r="J201" s="34"/>
      <c r="K201" s="34">
        <f>H201*G201</f>
        <v>0</v>
      </c>
      <c r="L201" s="34">
        <f>F201*G201</f>
        <v>0</v>
      </c>
      <c r="M201" s="38">
        <f>F201*G201/E201</f>
        <v>0</v>
      </c>
      <c r="N201" s="38"/>
      <c r="O201" s="36">
        <f>K201/E201</f>
        <v>0</v>
      </c>
      <c r="P201" s="37">
        <f>(I201*G201)/E201</f>
        <v>0</v>
      </c>
    </row>
    <row r="202" spans="1:17" ht="13.2" customHeight="1">
      <c r="A202" s="31"/>
      <c r="B202" s="4"/>
      <c r="C202" s="32" t="s">
        <v>23</v>
      </c>
      <c r="D202" s="33" t="s">
        <v>22</v>
      </c>
      <c r="E202" s="43">
        <v>2.56</v>
      </c>
      <c r="F202" s="43">
        <v>14</v>
      </c>
      <c r="G202" s="43">
        <v>32</v>
      </c>
      <c r="H202" s="43">
        <v>100</v>
      </c>
      <c r="I202" s="43">
        <v>0</v>
      </c>
      <c r="J202" s="34"/>
      <c r="K202" s="34">
        <f>H202*G202</f>
        <v>3200</v>
      </c>
      <c r="L202" s="34">
        <f>F202*G202</f>
        <v>448</v>
      </c>
      <c r="M202" s="38">
        <f>F202*G202/E202</f>
        <v>175</v>
      </c>
      <c r="N202" s="38"/>
      <c r="O202" s="36">
        <f>K202/E202</f>
        <v>1250</v>
      </c>
      <c r="P202" s="37">
        <f>(I202*G202)/E202</f>
        <v>0</v>
      </c>
      <c r="Q202">
        <v>322</v>
      </c>
    </row>
    <row r="203" spans="1:16" ht="14.4" customHeight="1">
      <c r="A203" s="15" t="s">
        <v>21</v>
      </c>
      <c r="C203" s="44" t="s">
        <v>175</v>
      </c>
      <c r="D203" s="58" t="s">
        <v>26</v>
      </c>
      <c r="E203" s="41">
        <v>1.79</v>
      </c>
      <c r="F203" s="41">
        <v>28</v>
      </c>
      <c r="G203" s="41">
        <v>8</v>
      </c>
      <c r="H203" s="41">
        <v>110</v>
      </c>
      <c r="I203" s="41">
        <v>7</v>
      </c>
      <c r="J203" s="41" t="s">
        <v>27</v>
      </c>
      <c r="K203" s="34">
        <f>H203*G203</f>
        <v>880</v>
      </c>
      <c r="L203" s="34">
        <f>F203*G203</f>
        <v>224</v>
      </c>
      <c r="M203" s="38">
        <f>F203*G203/E203</f>
        <v>125.13966480446928</v>
      </c>
      <c r="N203" s="38"/>
      <c r="O203" s="36">
        <f>K203/E203</f>
        <v>491.62011173184356</v>
      </c>
      <c r="P203" s="37">
        <f>(I203*G203)/E203</f>
        <v>31.28491620111732</v>
      </c>
    </row>
    <row r="204" spans="1:16" ht="13.2" customHeight="1">
      <c r="A204" s="4" t="s">
        <v>21</v>
      </c>
      <c r="C204" s="44" t="s">
        <v>105</v>
      </c>
      <c r="D204" s="33" t="s">
        <v>28</v>
      </c>
      <c r="E204" s="34">
        <v>1.39</v>
      </c>
      <c r="F204" s="35">
        <v>50</v>
      </c>
      <c r="G204" s="34">
        <v>18</v>
      </c>
      <c r="H204" s="34">
        <v>70</v>
      </c>
      <c r="I204" s="34">
        <v>6</v>
      </c>
      <c r="J204" s="34"/>
      <c r="K204" s="34">
        <f>H204*G204</f>
        <v>1260</v>
      </c>
      <c r="L204" s="34">
        <f>F204*G204</f>
        <v>900</v>
      </c>
      <c r="M204" s="38">
        <f>F204*G204/E204</f>
        <v>647.4820143884892</v>
      </c>
      <c r="N204" s="66">
        <f>M204/968</f>
        <v>0.6688863785005054</v>
      </c>
      <c r="O204" s="36">
        <f>K204/E204</f>
        <v>906.4748201438849</v>
      </c>
      <c r="P204" s="37">
        <f>(I204*G204)/E204</f>
        <v>77.6978417266187</v>
      </c>
    </row>
    <row r="205" spans="1:16" ht="13.2" customHeight="1">
      <c r="A205" s="4" t="s">
        <v>21</v>
      </c>
      <c r="C205" s="44" t="s">
        <v>30</v>
      </c>
      <c r="D205" s="33" t="s">
        <v>31</v>
      </c>
      <c r="E205" s="34">
        <v>16.99</v>
      </c>
      <c r="F205" s="34">
        <v>15</v>
      </c>
      <c r="G205" s="34">
        <v>133</v>
      </c>
      <c r="H205" s="34">
        <v>125</v>
      </c>
      <c r="I205" s="34">
        <v>0</v>
      </c>
      <c r="J205" s="44"/>
      <c r="K205" s="34">
        <f>H205*G205</f>
        <v>16625</v>
      </c>
      <c r="L205" s="34">
        <f>F205*G205</f>
        <v>1995</v>
      </c>
      <c r="M205" s="38">
        <f>F205*G205/E205</f>
        <v>117.42201294879342</v>
      </c>
      <c r="N205" s="66">
        <f>M205/155</f>
        <v>0.7575613738631833</v>
      </c>
      <c r="O205" s="36">
        <f>K205/E205</f>
        <v>978.5167745732784</v>
      </c>
      <c r="P205" s="37">
        <f>(I205*G205)/E205</f>
        <v>0</v>
      </c>
    </row>
    <row r="206" spans="1:16" ht="13.2" customHeight="1">
      <c r="A206" s="4" t="s">
        <v>21</v>
      </c>
      <c r="C206" s="44" t="s">
        <v>175</v>
      </c>
      <c r="D206" s="33" t="s">
        <v>36</v>
      </c>
      <c r="E206" s="34">
        <v>1.09</v>
      </c>
      <c r="F206" s="35">
        <v>54</v>
      </c>
      <c r="G206" s="34">
        <v>3.5</v>
      </c>
      <c r="H206" s="34">
        <v>180</v>
      </c>
      <c r="I206" s="34">
        <v>7</v>
      </c>
      <c r="J206" s="34"/>
      <c r="K206" s="34">
        <f>H206*G206</f>
        <v>630</v>
      </c>
      <c r="L206" s="34">
        <f>F206*G206</f>
        <v>189</v>
      </c>
      <c r="M206" s="38">
        <f>F206*G206/E206</f>
        <v>173.39449541284404</v>
      </c>
      <c r="N206" s="38"/>
      <c r="O206" s="36">
        <f>K206/E206</f>
        <v>577.9816513761467</v>
      </c>
      <c r="P206" s="37">
        <f>(I206*G206)/E206</f>
        <v>22.477064220183486</v>
      </c>
    </row>
    <row r="207" spans="1:16" ht="13.2" customHeight="1">
      <c r="A207" s="4" t="s">
        <v>21</v>
      </c>
      <c r="C207" s="44" t="s">
        <v>176</v>
      </c>
      <c r="D207" s="33" t="s">
        <v>39</v>
      </c>
      <c r="E207" s="34">
        <v>11.98</v>
      </c>
      <c r="F207" s="35">
        <v>150</v>
      </c>
      <c r="G207" s="34">
        <v>16</v>
      </c>
      <c r="H207" s="34">
        <v>120</v>
      </c>
      <c r="I207" s="34">
        <v>12</v>
      </c>
      <c r="J207" s="34"/>
      <c r="K207" s="34">
        <f>H207*G207</f>
        <v>1920</v>
      </c>
      <c r="L207" s="34">
        <f>F207*G207</f>
        <v>2400</v>
      </c>
      <c r="M207" s="38">
        <f>F207*G207/E207</f>
        <v>200.3338898163606</v>
      </c>
      <c r="N207" s="67"/>
      <c r="O207" s="36">
        <f>K207/E207</f>
        <v>160.26711185308847</v>
      </c>
      <c r="P207" s="37">
        <f>(I207*G207)/E207</f>
        <v>16.026711185308848</v>
      </c>
    </row>
    <row r="208" spans="2:16" ht="13.2" customHeight="1">
      <c r="B208" s="4"/>
      <c r="C208" s="44" t="s">
        <v>173</v>
      </c>
      <c r="D208" s="33" t="s">
        <v>45</v>
      </c>
      <c r="E208" s="34">
        <v>1.39</v>
      </c>
      <c r="F208" s="35">
        <v>240</v>
      </c>
      <c r="G208" s="34">
        <v>8</v>
      </c>
      <c r="H208" s="34">
        <v>150</v>
      </c>
      <c r="I208" s="34">
        <v>8</v>
      </c>
      <c r="J208" s="34"/>
      <c r="K208" s="34">
        <f>H208*G208</f>
        <v>1200</v>
      </c>
      <c r="L208" s="34">
        <f>F208*G208</f>
        <v>1920</v>
      </c>
      <c r="M208" s="38">
        <f>F208*G208/E208</f>
        <v>1381.294964028777</v>
      </c>
      <c r="N208" s="38"/>
      <c r="O208" s="36">
        <f>K208/E208</f>
        <v>863.3093525179856</v>
      </c>
      <c r="P208" s="37">
        <f>(I208*G208)/E208</f>
        <v>46.043165467625904</v>
      </c>
    </row>
    <row r="209" spans="1:16" ht="13.2" customHeight="1">
      <c r="A209" s="4" t="s">
        <v>46</v>
      </c>
      <c r="C209" s="44" t="s">
        <v>176</v>
      </c>
      <c r="D209" s="33" t="s">
        <v>29</v>
      </c>
      <c r="E209" s="34">
        <v>9.98</v>
      </c>
      <c r="F209" s="35">
        <v>85</v>
      </c>
      <c r="G209" s="34">
        <v>15</v>
      </c>
      <c r="H209" s="34">
        <v>90</v>
      </c>
      <c r="I209" s="34">
        <v>18</v>
      </c>
      <c r="J209" s="34"/>
      <c r="K209" s="34">
        <f>H209*G209</f>
        <v>1350</v>
      </c>
      <c r="L209" s="34">
        <f>F209*G209</f>
        <v>1275</v>
      </c>
      <c r="M209" s="38">
        <f>F209*G209/E209</f>
        <v>127.75551102204409</v>
      </c>
      <c r="N209" s="38"/>
      <c r="O209" s="36">
        <f>K209/E209</f>
        <v>135.27054108216433</v>
      </c>
      <c r="P209" s="37">
        <f>(I209*G209)/E209</f>
        <v>27.054108216432866</v>
      </c>
    </row>
    <row r="210" spans="1:16" ht="14.4" customHeight="1">
      <c r="A210" s="15" t="s">
        <v>46</v>
      </c>
      <c r="C210" s="44" t="s">
        <v>105</v>
      </c>
      <c r="D210" s="58" t="s">
        <v>37</v>
      </c>
      <c r="E210" s="41">
        <v>1.49</v>
      </c>
      <c r="F210" s="41">
        <v>4</v>
      </c>
      <c r="G210" s="41">
        <v>227</v>
      </c>
      <c r="H210" s="41">
        <v>15</v>
      </c>
      <c r="I210" s="41">
        <v>4</v>
      </c>
      <c r="J210" s="41" t="s">
        <v>27</v>
      </c>
      <c r="K210" s="34">
        <f>H210*G210</f>
        <v>3405</v>
      </c>
      <c r="L210" s="34">
        <f>F210*G210</f>
        <v>908</v>
      </c>
      <c r="M210" s="38">
        <f>F210*G210/E210</f>
        <v>609.3959731543624</v>
      </c>
      <c r="N210" s="38"/>
      <c r="O210" s="36">
        <f>K210/E210</f>
        <v>2285.2348993288592</v>
      </c>
      <c r="P210" s="37">
        <f>(I210*G210)/E210</f>
        <v>609.3959731543624</v>
      </c>
    </row>
    <row r="211" spans="1:16" ht="14.4" customHeight="1">
      <c r="A211" s="15" t="s">
        <v>46</v>
      </c>
      <c r="C211" s="44" t="s">
        <v>175</v>
      </c>
      <c r="D211" s="40" t="s">
        <v>48</v>
      </c>
      <c r="E211" s="41">
        <v>1.49</v>
      </c>
      <c r="F211" s="41" t="s">
        <v>49</v>
      </c>
      <c r="G211" s="41">
        <v>4</v>
      </c>
      <c r="H211" s="41">
        <v>15</v>
      </c>
      <c r="I211" s="41">
        <v>2</v>
      </c>
      <c r="J211" s="41" t="s">
        <v>27</v>
      </c>
      <c r="K211" s="34">
        <f>H211*G211</f>
        <v>60</v>
      </c>
      <c r="L211" s="34" t="e">
        <f>F211*G211</f>
        <v>#VALUE!</v>
      </c>
      <c r="M211" s="38" t="e">
        <f>F211*G211/E211</f>
        <v>#VALUE!</v>
      </c>
      <c r="N211" s="38"/>
      <c r="O211" s="36">
        <f>K211/E211</f>
        <v>40.26845637583892</v>
      </c>
      <c r="P211" s="37">
        <f>(I211*G211)/E211</f>
        <v>5.369127516778524</v>
      </c>
    </row>
    <row r="212" spans="1:16" ht="13.2" customHeight="1">
      <c r="A212" s="4" t="s">
        <v>46</v>
      </c>
      <c r="C212" s="44" t="s">
        <v>175</v>
      </c>
      <c r="D212" s="33" t="s">
        <v>51</v>
      </c>
      <c r="E212" s="34">
        <v>1.15</v>
      </c>
      <c r="F212" s="35">
        <v>33</v>
      </c>
      <c r="G212" s="34">
        <v>14</v>
      </c>
      <c r="H212" s="34">
        <v>140</v>
      </c>
      <c r="I212" s="34">
        <v>0</v>
      </c>
      <c r="J212" s="34"/>
      <c r="K212" s="34">
        <f>H212*G212</f>
        <v>1960</v>
      </c>
      <c r="L212" s="34">
        <f>F212*G212</f>
        <v>462</v>
      </c>
      <c r="M212" s="38">
        <f>F212*G212/E212</f>
        <v>401.7391304347826</v>
      </c>
      <c r="N212" s="38"/>
      <c r="O212" s="36">
        <f>K212/E212</f>
        <v>1704.3478260869567</v>
      </c>
      <c r="P212" s="37">
        <f>(I212*G212)/E212</f>
        <v>0</v>
      </c>
    </row>
    <row r="213" spans="1:16" ht="13.2" customHeight="1">
      <c r="A213" s="15" t="s">
        <v>115</v>
      </c>
      <c r="C213" s="44" t="s">
        <v>176</v>
      </c>
      <c r="D213" s="41" t="s">
        <v>97</v>
      </c>
      <c r="E213" s="41" t="s">
        <v>136</v>
      </c>
      <c r="F213" s="41">
        <f>453*0.5</f>
        <v>226.5</v>
      </c>
      <c r="G213" s="44"/>
      <c r="H213" s="44"/>
      <c r="I213" s="44"/>
      <c r="J213" s="44"/>
      <c r="K213" s="34">
        <f>H213*G213</f>
        <v>0</v>
      </c>
      <c r="L213" s="34">
        <f>F213*G213</f>
        <v>0</v>
      </c>
      <c r="M213" s="38" t="e">
        <f>F213*G213/E213</f>
        <v>#VALUE!</v>
      </c>
      <c r="N213" s="38"/>
      <c r="O213" s="36" t="e">
        <f>K213/E213</f>
        <v>#VALUE!</v>
      </c>
      <c r="P213" s="37" t="e">
        <f>(I213*G213)/E213</f>
        <v>#VALUE!</v>
      </c>
    </row>
    <row r="214" spans="1:16" ht="13.2" customHeight="1">
      <c r="A214" s="4" t="s">
        <v>46</v>
      </c>
      <c r="C214" s="44" t="s">
        <v>176</v>
      </c>
      <c r="D214" s="33" t="s">
        <v>56</v>
      </c>
      <c r="E214" s="43">
        <v>6.26</v>
      </c>
      <c r="F214" s="33">
        <v>30</v>
      </c>
      <c r="G214" s="43">
        <v>378</v>
      </c>
      <c r="H214" s="43">
        <v>110</v>
      </c>
      <c r="I214" s="43">
        <v>3</v>
      </c>
      <c r="J214" s="34"/>
      <c r="K214" s="34">
        <f>H214*G214</f>
        <v>41580</v>
      </c>
      <c r="L214" s="34">
        <f>F214*G214</f>
        <v>11340</v>
      </c>
      <c r="M214" s="38">
        <f>F214*G214/E214</f>
        <v>1811.5015974440896</v>
      </c>
      <c r="N214" s="66">
        <f>M214/1891</f>
        <v>0.9579595967446269</v>
      </c>
      <c r="O214" s="36">
        <f>K214/E214</f>
        <v>6642.172523961662</v>
      </c>
      <c r="P214" s="37">
        <f>(I214*G214)/E214</f>
        <v>181.15015974440894</v>
      </c>
    </row>
    <row r="215" spans="1:16" ht="13.2" customHeight="1">
      <c r="A215" s="4" t="s">
        <v>46</v>
      </c>
      <c r="C215" s="44" t="s">
        <v>175</v>
      </c>
      <c r="D215" s="33" t="s">
        <v>150</v>
      </c>
      <c r="E215" s="34">
        <v>0.33</v>
      </c>
      <c r="F215" s="35">
        <v>70</v>
      </c>
      <c r="G215" s="34">
        <f>3</f>
        <v>3</v>
      </c>
      <c r="H215" s="34">
        <v>250</v>
      </c>
      <c r="I215" s="34">
        <v>8</v>
      </c>
      <c r="J215" s="34"/>
      <c r="K215" s="34">
        <f>H215*G215</f>
        <v>750</v>
      </c>
      <c r="L215" s="34">
        <f>F215*G215</f>
        <v>210</v>
      </c>
      <c r="M215" s="38">
        <f>F215*G215/E215</f>
        <v>636.3636363636364</v>
      </c>
      <c r="N215" s="38"/>
      <c r="O215" s="36">
        <f>K215/E215</f>
        <v>2272.7272727272725</v>
      </c>
      <c r="P215" s="37">
        <f>(I215*G215)/E215</f>
        <v>72.72727272727272</v>
      </c>
    </row>
    <row r="216" spans="1:16" ht="13.2" customHeight="1">
      <c r="A216" s="4" t="s">
        <v>115</v>
      </c>
      <c r="C216" s="44" t="s">
        <v>176</v>
      </c>
      <c r="D216" s="33" t="s">
        <v>131</v>
      </c>
      <c r="E216" s="34" t="s">
        <v>136</v>
      </c>
      <c r="F216" s="35">
        <v>453</v>
      </c>
      <c r="G216" s="34">
        <v>1</v>
      </c>
      <c r="H216" s="34"/>
      <c r="I216" s="34"/>
      <c r="J216" s="34"/>
      <c r="K216" s="34">
        <f>H216*G216</f>
        <v>0</v>
      </c>
      <c r="L216" s="34">
        <f>F216*G216</f>
        <v>453</v>
      </c>
      <c r="M216" s="38" t="e">
        <f>F216*G216/E216</f>
        <v>#VALUE!</v>
      </c>
      <c r="N216" s="38"/>
      <c r="O216" s="36" t="e">
        <f>K216/E216</f>
        <v>#VALUE!</v>
      </c>
      <c r="P216" s="37" t="e">
        <f>(I216*G216)/E216</f>
        <v>#VALUE!</v>
      </c>
    </row>
    <row r="217" spans="2:16" ht="13.2" customHeight="1">
      <c r="B217" s="4"/>
      <c r="C217" s="44" t="s">
        <v>173</v>
      </c>
      <c r="D217" s="33" t="s">
        <v>40</v>
      </c>
      <c r="E217" s="43" t="s">
        <v>41</v>
      </c>
      <c r="F217" s="43">
        <v>453</v>
      </c>
      <c r="G217" s="43">
        <v>1</v>
      </c>
      <c r="H217" s="43"/>
      <c r="I217" s="43"/>
      <c r="J217" s="34"/>
      <c r="K217" s="34">
        <f>H217*G217</f>
        <v>0</v>
      </c>
      <c r="L217" s="34">
        <f>F217*G217</f>
        <v>453</v>
      </c>
      <c r="M217" s="56" t="s">
        <v>178</v>
      </c>
      <c r="N217" s="56"/>
      <c r="O217" s="36" t="e">
        <f>K217/E217</f>
        <v>#VALUE!</v>
      </c>
      <c r="P217" s="37" t="e">
        <f>(I217*G217)/E217</f>
        <v>#VALUE!</v>
      </c>
    </row>
    <row r="218" spans="1:16" ht="13.2" customHeight="1">
      <c r="A218" s="4" t="s">
        <v>46</v>
      </c>
      <c r="C218" s="44" t="s">
        <v>175</v>
      </c>
      <c r="D218" s="33" t="s">
        <v>66</v>
      </c>
      <c r="E218" s="34">
        <v>0.75</v>
      </c>
      <c r="F218" s="35">
        <v>2</v>
      </c>
      <c r="G218" s="34">
        <v>6</v>
      </c>
      <c r="H218" s="34">
        <v>100</v>
      </c>
      <c r="I218" s="34">
        <v>0</v>
      </c>
      <c r="J218" s="34"/>
      <c r="K218" s="34">
        <f>H218*G218</f>
        <v>600</v>
      </c>
      <c r="L218" s="34">
        <f>F218*G218</f>
        <v>12</v>
      </c>
      <c r="M218" s="38">
        <f>F218*G218/E218</f>
        <v>16</v>
      </c>
      <c r="N218" s="38"/>
      <c r="O218" s="36">
        <f>K218/E218</f>
        <v>800</v>
      </c>
      <c r="P218" s="37">
        <f>(I218*G218)/E218</f>
        <v>0</v>
      </c>
    </row>
    <row r="219" spans="3:16" ht="14.4" customHeight="1">
      <c r="C219" s="44" t="s">
        <v>173</v>
      </c>
      <c r="D219" s="41" t="s">
        <v>126</v>
      </c>
      <c r="E219" s="41" t="s">
        <v>41</v>
      </c>
      <c r="F219" s="41">
        <v>380</v>
      </c>
      <c r="G219" s="44"/>
      <c r="H219" s="44"/>
      <c r="I219" s="44"/>
      <c r="J219" s="44"/>
      <c r="K219" s="34">
        <f>H219*G219</f>
        <v>0</v>
      </c>
      <c r="L219" s="34">
        <f>F219*G219</f>
        <v>0</v>
      </c>
      <c r="M219" s="38" t="e">
        <f>F219*G219/E219</f>
        <v>#VALUE!</v>
      </c>
      <c r="N219" s="38"/>
      <c r="O219" s="36" t="e">
        <f>K219/E219</f>
        <v>#VALUE!</v>
      </c>
      <c r="P219" s="37" t="e">
        <f>(I219*G219)/E219</f>
        <v>#VALUE!</v>
      </c>
    </row>
    <row r="220" spans="1:16" ht="13.2" customHeight="1">
      <c r="A220" s="15" t="s">
        <v>46</v>
      </c>
      <c r="C220" s="44" t="s">
        <v>175</v>
      </c>
      <c r="D220" s="41" t="s">
        <v>71</v>
      </c>
      <c r="E220" s="41">
        <v>1.89</v>
      </c>
      <c r="F220" s="41">
        <v>28</v>
      </c>
      <c r="G220" s="41">
        <v>16</v>
      </c>
      <c r="H220" s="41">
        <v>170</v>
      </c>
      <c r="I220" s="41">
        <v>7</v>
      </c>
      <c r="J220" s="44"/>
      <c r="K220" s="34">
        <f>H220*G220</f>
        <v>2720</v>
      </c>
      <c r="L220" s="34">
        <f>F220*G220</f>
        <v>448</v>
      </c>
      <c r="M220" s="38">
        <f>F220*G220/E220</f>
        <v>237.03703703703704</v>
      </c>
      <c r="N220" s="66">
        <f>M220/388</f>
        <v>0.6109201985490645</v>
      </c>
      <c r="O220" s="36">
        <f>K220/E220</f>
        <v>1439.1534391534392</v>
      </c>
      <c r="P220" s="37">
        <f>(I220*G220)/E220</f>
        <v>59.25925925925926</v>
      </c>
    </row>
    <row r="221" spans="2:16" ht="13.2" customHeight="1">
      <c r="B221" s="4"/>
      <c r="C221" s="44" t="s">
        <v>173</v>
      </c>
      <c r="D221" s="33" t="s">
        <v>70</v>
      </c>
      <c r="E221" s="34">
        <v>2.39</v>
      </c>
      <c r="F221" s="35">
        <v>32</v>
      </c>
      <c r="G221" s="34">
        <v>14</v>
      </c>
      <c r="H221" s="34">
        <v>180</v>
      </c>
      <c r="I221" s="34">
        <v>7</v>
      </c>
      <c r="J221" s="34"/>
      <c r="K221" s="34">
        <f>H221*G221</f>
        <v>2520</v>
      </c>
      <c r="L221" s="34">
        <f>F221*G221</f>
        <v>448</v>
      </c>
      <c r="M221" s="38">
        <f>F221*G221/E221</f>
        <v>187.44769874476987</v>
      </c>
      <c r="N221" s="66">
        <f>M221/388</f>
        <v>0.48311262563085017</v>
      </c>
      <c r="O221" s="36">
        <f>K221/E221</f>
        <v>1054.3933054393306</v>
      </c>
      <c r="P221" s="37">
        <f>(I221*G221)/E221</f>
        <v>41.004184100418406</v>
      </c>
    </row>
    <row r="222" spans="2:16" ht="13.2" customHeight="1">
      <c r="B222" s="4" t="s">
        <v>98</v>
      </c>
      <c r="C222" s="44" t="s">
        <v>173</v>
      </c>
      <c r="D222" s="33" t="s">
        <v>72</v>
      </c>
      <c r="E222" s="34">
        <v>1.69</v>
      </c>
      <c r="F222" s="35">
        <v>35</v>
      </c>
      <c r="G222" s="34">
        <v>26</v>
      </c>
      <c r="H222" s="34">
        <v>90</v>
      </c>
      <c r="I222" s="34">
        <v>7</v>
      </c>
      <c r="J222" s="34"/>
      <c r="K222" s="34">
        <f>H222*G222</f>
        <v>2340</v>
      </c>
      <c r="L222" s="34">
        <f>F222*G222</f>
        <v>910</v>
      </c>
      <c r="M222" s="38">
        <f>F222*G222/E222</f>
        <v>538.4615384615385</v>
      </c>
      <c r="N222" s="66">
        <f>M222/756</f>
        <v>0.7122507122507122</v>
      </c>
      <c r="O222" s="36">
        <f>K222/E222</f>
        <v>1384.6153846153848</v>
      </c>
      <c r="P222" s="37">
        <f>(I222*G222)/E222</f>
        <v>107.6923076923077</v>
      </c>
    </row>
    <row r="223" spans="1:16" ht="13.2" customHeight="1">
      <c r="A223" s="4" t="s">
        <v>46</v>
      </c>
      <c r="C223" s="44" t="s">
        <v>105</v>
      </c>
      <c r="D223" s="33" t="s">
        <v>73</v>
      </c>
      <c r="E223" s="34">
        <v>1.59</v>
      </c>
      <c r="F223" s="35">
        <v>40</v>
      </c>
      <c r="G223" s="34">
        <v>13</v>
      </c>
      <c r="H223" s="34">
        <v>150</v>
      </c>
      <c r="I223" s="34">
        <v>5</v>
      </c>
      <c r="J223" s="34"/>
      <c r="K223" s="34">
        <f>H223*G223</f>
        <v>1950</v>
      </c>
      <c r="L223" s="34">
        <f>F223*G223</f>
        <v>520</v>
      </c>
      <c r="M223" s="38">
        <f>F223*G223/E223</f>
        <v>327.0440251572327</v>
      </c>
      <c r="N223" s="38"/>
      <c r="O223" s="36">
        <f>K223/E223</f>
        <v>1226.4150943396226</v>
      </c>
      <c r="P223" s="37">
        <f>(I223*G223)/E223</f>
        <v>40.880503144654085</v>
      </c>
    </row>
    <row r="224" spans="1:16" ht="13.2" customHeight="1">
      <c r="A224" s="4" t="s">
        <v>46</v>
      </c>
      <c r="C224" s="44" t="s">
        <v>105</v>
      </c>
      <c r="D224" s="33" t="s">
        <v>74</v>
      </c>
      <c r="E224" s="34">
        <v>2.37</v>
      </c>
      <c r="F224" s="35">
        <v>43</v>
      </c>
      <c r="G224" s="34">
        <v>24</v>
      </c>
      <c r="H224" s="34">
        <v>190</v>
      </c>
      <c r="I224" s="34">
        <v>4</v>
      </c>
      <c r="J224" s="34"/>
      <c r="K224" s="34">
        <f>H224*G224</f>
        <v>4560</v>
      </c>
      <c r="L224" s="34">
        <f>F224*G224</f>
        <v>1032</v>
      </c>
      <c r="M224" s="38">
        <f>F224*G224/E224</f>
        <v>435.44303797468353</v>
      </c>
      <c r="N224" s="66">
        <f>M224/532</f>
        <v>0.8185019510802322</v>
      </c>
      <c r="O224" s="36">
        <f>K224/E224</f>
        <v>1924.0506329113923</v>
      </c>
      <c r="P224" s="37">
        <f>(I224*G224)/E224</f>
        <v>40.506329113924046</v>
      </c>
    </row>
    <row r="225" spans="1:16" ht="13.2" customHeight="1">
      <c r="A225" s="4" t="s">
        <v>46</v>
      </c>
      <c r="C225" s="44" t="s">
        <v>30</v>
      </c>
      <c r="D225" s="33" t="s">
        <v>75</v>
      </c>
      <c r="E225" s="34">
        <v>15.39</v>
      </c>
      <c r="F225" s="35">
        <v>45</v>
      </c>
      <c r="G225" s="34">
        <v>500</v>
      </c>
      <c r="H225" s="34">
        <v>150</v>
      </c>
      <c r="I225" s="34">
        <v>3</v>
      </c>
      <c r="J225" s="34"/>
      <c r="K225" s="34">
        <f>H225*G225</f>
        <v>75000</v>
      </c>
      <c r="L225" s="34">
        <f>F225*G225</f>
        <v>22500</v>
      </c>
      <c r="M225" s="38">
        <f>F225*G225/E225</f>
        <v>1461.9883040935672</v>
      </c>
      <c r="N225" s="38"/>
      <c r="O225" s="36">
        <f>K225/E225</f>
        <v>4873.294346978558</v>
      </c>
      <c r="P225" s="37">
        <f>(I225*G225)/E225</f>
        <v>97.46588693957115</v>
      </c>
    </row>
    <row r="226" spans="1:16" ht="13.2" customHeight="1">
      <c r="A226" s="4" t="s">
        <v>46</v>
      </c>
      <c r="C226" s="44" t="s">
        <v>105</v>
      </c>
      <c r="D226" s="33" t="s">
        <v>76</v>
      </c>
      <c r="E226" s="34">
        <v>1.79</v>
      </c>
      <c r="F226" s="35">
        <v>4</v>
      </c>
      <c r="G226" s="34">
        <v>454</v>
      </c>
      <c r="H226" s="34">
        <v>15</v>
      </c>
      <c r="I226" s="34">
        <v>0</v>
      </c>
      <c r="J226" s="34"/>
      <c r="K226" s="34">
        <f>H226*G226</f>
        <v>6810</v>
      </c>
      <c r="L226" s="34">
        <f>F226*G226</f>
        <v>1816</v>
      </c>
      <c r="M226" s="38">
        <f>F226*G226/E226</f>
        <v>1014.5251396648044</v>
      </c>
      <c r="N226" s="66">
        <f>M226/1184</f>
        <v>0.85686244904122</v>
      </c>
      <c r="O226" s="36">
        <f>K226/E226</f>
        <v>3804.469273743017</v>
      </c>
      <c r="P226" s="37">
        <f>(I226*G226)/E226</f>
        <v>0</v>
      </c>
    </row>
    <row r="227" spans="1:16" ht="13.2" customHeight="1">
      <c r="A227" s="4" t="s">
        <v>46</v>
      </c>
      <c r="C227" s="44" t="s">
        <v>176</v>
      </c>
      <c r="D227" s="33" t="s">
        <v>79</v>
      </c>
      <c r="E227" s="34">
        <v>5.88</v>
      </c>
      <c r="F227" s="35">
        <v>37</v>
      </c>
      <c r="G227" s="34">
        <v>62</v>
      </c>
      <c r="H227" s="34">
        <v>70</v>
      </c>
      <c r="I227" s="34">
        <v>0</v>
      </c>
      <c r="J227" s="34"/>
      <c r="K227" s="34">
        <f>H227*G227</f>
        <v>4340</v>
      </c>
      <c r="L227" s="34">
        <f>F227*G227</f>
        <v>2294</v>
      </c>
      <c r="M227" s="38">
        <f>F227*G227/E227</f>
        <v>390.13605442176873</v>
      </c>
      <c r="N227" s="66">
        <f>M227/610</f>
        <v>0.6395673023307684</v>
      </c>
      <c r="O227" s="36">
        <f>K227/E227</f>
        <v>738.0952380952381</v>
      </c>
      <c r="P227" s="37">
        <f>(I227*G227)/E227</f>
        <v>0</v>
      </c>
    </row>
    <row r="228" spans="1:16" ht="14.4" customHeight="1">
      <c r="A228" s="15" t="s">
        <v>46</v>
      </c>
      <c r="C228" s="44" t="s">
        <v>175</v>
      </c>
      <c r="D228" s="33" t="s">
        <v>58</v>
      </c>
      <c r="E228" s="41">
        <v>1.39</v>
      </c>
      <c r="F228" s="41">
        <v>70</v>
      </c>
      <c r="G228" s="41">
        <v>8</v>
      </c>
      <c r="H228" s="41">
        <v>210</v>
      </c>
      <c r="I228" s="41">
        <v>5</v>
      </c>
      <c r="J228" s="41" t="s">
        <v>27</v>
      </c>
      <c r="K228" s="34">
        <f>H228*G228</f>
        <v>1680</v>
      </c>
      <c r="L228" s="34">
        <f>F228*G228</f>
        <v>560</v>
      </c>
      <c r="M228" s="38">
        <f>F228*G228/E228</f>
        <v>402.8776978417267</v>
      </c>
      <c r="N228" s="66">
        <f>M228/444</f>
        <v>0.9073822023462312</v>
      </c>
      <c r="O228" s="36">
        <f>K228/E228</f>
        <v>1208.63309352518</v>
      </c>
      <c r="P228" s="37">
        <f>(I228*G228)/E228</f>
        <v>28.77697841726619</v>
      </c>
    </row>
    <row r="229" spans="1:16" ht="13.2" customHeight="1">
      <c r="A229" s="4" t="s">
        <v>46</v>
      </c>
      <c r="C229" s="44" t="s">
        <v>30</v>
      </c>
      <c r="D229" s="33" t="s">
        <v>82</v>
      </c>
      <c r="E229" s="34">
        <v>3.29</v>
      </c>
      <c r="F229" s="35">
        <v>48</v>
      </c>
      <c r="G229" s="34">
        <v>28</v>
      </c>
      <c r="H229" s="34">
        <v>80</v>
      </c>
      <c r="I229" s="34">
        <v>2</v>
      </c>
      <c r="J229" s="44"/>
      <c r="K229" s="34">
        <f>H229*G229</f>
        <v>2240</v>
      </c>
      <c r="L229" s="34">
        <f>F229*G229</f>
        <v>1344</v>
      </c>
      <c r="M229" s="55">
        <f>F229*G229/E229</f>
        <v>408.51063829787233</v>
      </c>
      <c r="N229" s="38"/>
      <c r="O229" s="77">
        <f>K229/E229</f>
        <v>680.8510638297872</v>
      </c>
      <c r="P229" s="37">
        <f>(I229*G229)/E229</f>
        <v>17.02127659574468</v>
      </c>
    </row>
    <row r="230" spans="1:16" ht="13.2" customHeight="1">
      <c r="A230" s="4" t="s">
        <v>46</v>
      </c>
      <c r="C230" s="44" t="s">
        <v>105</v>
      </c>
      <c r="D230" s="33" t="s">
        <v>83</v>
      </c>
      <c r="E230" s="34">
        <v>1.39</v>
      </c>
      <c r="F230" s="35">
        <v>56</v>
      </c>
      <c r="G230" s="34">
        <v>8</v>
      </c>
      <c r="H230" s="34">
        <v>200</v>
      </c>
      <c r="I230" s="34">
        <v>7</v>
      </c>
      <c r="J230" s="34"/>
      <c r="K230" s="34">
        <f>H230*G230</f>
        <v>1600</v>
      </c>
      <c r="L230" s="34">
        <f>F230*G230</f>
        <v>448</v>
      </c>
      <c r="M230" s="55">
        <f>F230*G230/E230</f>
        <v>322.30215827338134</v>
      </c>
      <c r="N230" s="38"/>
      <c r="O230" s="77">
        <f>K230/E230</f>
        <v>1151.0791366906476</v>
      </c>
      <c r="P230" s="78">
        <f>(I230*G230)/E230</f>
        <v>40.28776978417267</v>
      </c>
    </row>
    <row r="231" spans="1:16" ht="13.2" customHeight="1">
      <c r="A231" s="15" t="s">
        <v>115</v>
      </c>
      <c r="C231" s="44" t="s">
        <v>30</v>
      </c>
      <c r="D231" s="42" t="s">
        <v>102</v>
      </c>
      <c r="E231" s="41" t="s">
        <v>136</v>
      </c>
      <c r="F231" s="41"/>
      <c r="G231" s="41">
        <f>0.75*453</f>
        <v>339.75</v>
      </c>
      <c r="H231" s="44"/>
      <c r="I231" s="44"/>
      <c r="J231" s="44"/>
      <c r="K231" s="34">
        <f>H231*G231</f>
        <v>0</v>
      </c>
      <c r="L231" s="34">
        <f>F231*G231</f>
        <v>0</v>
      </c>
      <c r="M231" s="38" t="e">
        <f>F231*G231/E231</f>
        <v>#VALUE!</v>
      </c>
      <c r="N231" s="38"/>
      <c r="O231" s="36" t="e">
        <f>K231/E231</f>
        <v>#VALUE!</v>
      </c>
      <c r="P231" s="37" t="e">
        <f>(I231*G231)/E231</f>
        <v>#VALUE!</v>
      </c>
    </row>
    <row r="232" spans="1:16" ht="14.4" customHeight="1">
      <c r="A232" s="15" t="s">
        <v>88</v>
      </c>
      <c r="C232" s="44" t="s">
        <v>176</v>
      </c>
      <c r="D232" s="40" t="s">
        <v>89</v>
      </c>
      <c r="E232" s="41">
        <v>6.48</v>
      </c>
      <c r="F232" s="41">
        <f>453*4</f>
        <v>1812</v>
      </c>
      <c r="G232" s="41">
        <v>1</v>
      </c>
      <c r="H232" s="41"/>
      <c r="I232" s="41"/>
      <c r="J232" s="41" t="s">
        <v>27</v>
      </c>
      <c r="K232" s="34">
        <f>H232*G232</f>
        <v>0</v>
      </c>
      <c r="L232" s="34">
        <f>F232*G232</f>
        <v>1812</v>
      </c>
      <c r="M232" s="38">
        <f>F232*G232/E232</f>
        <v>279.6296296296296</v>
      </c>
      <c r="N232" s="67"/>
      <c r="O232" s="36">
        <f>K232/E232</f>
        <v>0</v>
      </c>
      <c r="P232" s="37">
        <f>(I232*G232)/E232</f>
        <v>0</v>
      </c>
    </row>
    <row r="233" spans="1:16" ht="13.2" customHeight="1">
      <c r="A233" s="4" t="s">
        <v>88</v>
      </c>
      <c r="C233" s="44" t="s">
        <v>105</v>
      </c>
      <c r="D233" s="33" t="s">
        <v>90</v>
      </c>
      <c r="E233" s="34">
        <v>1</v>
      </c>
      <c r="F233" s="35">
        <v>89</v>
      </c>
      <c r="G233" s="34">
        <v>4</v>
      </c>
      <c r="H233" s="34">
        <v>70</v>
      </c>
      <c r="I233" s="34">
        <v>4</v>
      </c>
      <c r="J233" s="34"/>
      <c r="K233" s="34">
        <f>H233*G233</f>
        <v>280</v>
      </c>
      <c r="L233" s="34">
        <f>F233*G233</f>
        <v>356</v>
      </c>
      <c r="M233" s="38">
        <f>F233*G233/E233</f>
        <v>356</v>
      </c>
      <c r="N233" s="70">
        <f>M233/447</f>
        <v>0.796420581655481</v>
      </c>
      <c r="O233" s="36">
        <f>K233/E233</f>
        <v>280</v>
      </c>
      <c r="P233" s="37">
        <f>(I233*G233)/E233</f>
        <v>16</v>
      </c>
    </row>
    <row r="234" spans="1:16" ht="13.2" customHeight="1">
      <c r="A234" s="4" t="s">
        <v>88</v>
      </c>
      <c r="C234" s="44" t="s">
        <v>175</v>
      </c>
      <c r="D234" s="33" t="s">
        <v>91</v>
      </c>
      <c r="E234" s="34">
        <v>0.99</v>
      </c>
      <c r="F234" s="35">
        <v>152</v>
      </c>
      <c r="G234" s="34">
        <v>2</v>
      </c>
      <c r="H234" s="34">
        <v>370</v>
      </c>
      <c r="I234" s="34">
        <v>12</v>
      </c>
      <c r="J234" s="34"/>
      <c r="K234" s="34">
        <f>H234*G234</f>
        <v>740</v>
      </c>
      <c r="L234" s="34">
        <f>F234*G234</f>
        <v>304</v>
      </c>
      <c r="M234" s="38">
        <f>F234*G234/E234</f>
        <v>307.0707070707071</v>
      </c>
      <c r="N234" s="38"/>
      <c r="O234" s="36">
        <f>K234/E234</f>
        <v>747.4747474747475</v>
      </c>
      <c r="P234" s="37">
        <f>(I234*G234)/E234</f>
        <v>24.242424242424242</v>
      </c>
    </row>
    <row r="235" spans="1:16" ht="12.75">
      <c r="A235" s="4"/>
      <c r="B235" s="4"/>
      <c r="C235" s="44" t="s">
        <v>173</v>
      </c>
      <c r="D235" s="33" t="s">
        <v>12</v>
      </c>
      <c r="E235" s="34">
        <v>2.79</v>
      </c>
      <c r="F235" s="35">
        <v>453</v>
      </c>
      <c r="G235" s="34">
        <v>1</v>
      </c>
      <c r="H235" s="34"/>
      <c r="I235" s="34"/>
      <c r="J235" s="34"/>
      <c r="K235" s="34">
        <f>H235*G235</f>
        <v>0</v>
      </c>
      <c r="L235" s="34">
        <f>F235*G235</f>
        <v>453</v>
      </c>
      <c r="M235" s="55">
        <f>F235*G235/E235</f>
        <v>162.36559139784947</v>
      </c>
      <c r="N235" s="55"/>
      <c r="O235" s="36">
        <f>K235/E235</f>
        <v>0</v>
      </c>
      <c r="P235" s="37">
        <f>(I235*G235)/E235</f>
        <v>0</v>
      </c>
    </row>
    <row r="236" spans="1:16" ht="13.2" customHeight="1">
      <c r="A236" s="4" t="s">
        <v>92</v>
      </c>
      <c r="C236" s="44" t="s">
        <v>105</v>
      </c>
      <c r="D236" s="33" t="s">
        <v>68</v>
      </c>
      <c r="E236" s="34">
        <v>1.99</v>
      </c>
      <c r="F236" s="35">
        <v>453</v>
      </c>
      <c r="G236" s="34">
        <v>1</v>
      </c>
      <c r="H236" s="34"/>
      <c r="I236" s="34"/>
      <c r="J236" s="34"/>
      <c r="K236" s="34">
        <f>H236*G236</f>
        <v>0</v>
      </c>
      <c r="L236" s="34">
        <f>F236*G236</f>
        <v>453</v>
      </c>
      <c r="M236" s="55">
        <f>F236*G236/E236</f>
        <v>227.63819095477388</v>
      </c>
      <c r="N236" s="63">
        <f>M236/240</f>
        <v>0.9484924623115578</v>
      </c>
      <c r="O236" s="36">
        <f>K236/E236</f>
        <v>0</v>
      </c>
      <c r="P236" s="37">
        <f>(I236*G236)/E236</f>
        <v>0</v>
      </c>
    </row>
    <row r="237" spans="1:16" ht="13.2" customHeight="1">
      <c r="A237" s="4" t="s">
        <v>92</v>
      </c>
      <c r="C237" s="44" t="s">
        <v>175</v>
      </c>
      <c r="D237" s="33" t="s">
        <v>100</v>
      </c>
      <c r="E237" s="34">
        <v>7.69</v>
      </c>
      <c r="F237" s="35">
        <v>453</v>
      </c>
      <c r="G237" s="34">
        <v>1</v>
      </c>
      <c r="H237" s="34">
        <f>($H$182/$F$182)*453</f>
        <v>581.2831858407079</v>
      </c>
      <c r="I237" s="34">
        <f>I182/F182*453</f>
        <v>92.20353982300885</v>
      </c>
      <c r="J237" s="34"/>
      <c r="K237" s="34">
        <f>H237*G237</f>
        <v>581.2831858407079</v>
      </c>
      <c r="L237" s="34">
        <f>F237*G237</f>
        <v>453</v>
      </c>
      <c r="M237" s="38">
        <f>F237*G237/E237</f>
        <v>58.9076723016905</v>
      </c>
      <c r="N237" s="38"/>
      <c r="O237" s="36">
        <f>K237/E237</f>
        <v>75.589491006594</v>
      </c>
      <c r="P237" s="37">
        <f>(I237*G237)/E237</f>
        <v>11.990057194149395</v>
      </c>
    </row>
    <row r="238" spans="1:16" ht="13.2" customHeight="1">
      <c r="A238" s="4" t="s">
        <v>92</v>
      </c>
      <c r="C238" s="44" t="s">
        <v>176</v>
      </c>
      <c r="D238" s="33" t="s">
        <v>103</v>
      </c>
      <c r="E238" s="34">
        <v>15.98</v>
      </c>
      <c r="F238" s="35">
        <v>100</v>
      </c>
      <c r="G238" s="34">
        <v>14</v>
      </c>
      <c r="H238" s="34">
        <v>80</v>
      </c>
      <c r="I238" s="34">
        <v>15</v>
      </c>
      <c r="J238" s="34"/>
      <c r="K238" s="34">
        <f>H238*G238</f>
        <v>1120</v>
      </c>
      <c r="L238" s="34">
        <f>F238*G238</f>
        <v>1400</v>
      </c>
      <c r="M238" s="38">
        <f>F238*G238/E238</f>
        <v>87.60951188986233</v>
      </c>
      <c r="N238" s="66">
        <f>M238/173</f>
        <v>0.5064133635252158</v>
      </c>
      <c r="O238" s="36">
        <f>K238/E238</f>
        <v>70.08760951188987</v>
      </c>
      <c r="P238" s="37">
        <f>(I238*G238)/E238</f>
        <v>13.141426783479348</v>
      </c>
    </row>
    <row r="239" spans="1:16" ht="13.2" customHeight="1">
      <c r="A239" s="4" t="s">
        <v>92</v>
      </c>
      <c r="C239" s="44" t="s">
        <v>175</v>
      </c>
      <c r="D239" s="33" t="s">
        <v>108</v>
      </c>
      <c r="E239" s="43">
        <v>0.99</v>
      </c>
      <c r="F239" s="43">
        <v>453</v>
      </c>
      <c r="G239" s="43">
        <v>1</v>
      </c>
      <c r="H239" s="43"/>
      <c r="I239" s="43">
        <f>(21*88)/9856*F239</f>
        <v>84.9375</v>
      </c>
      <c r="J239" s="43"/>
      <c r="K239" s="34">
        <f>H239*G239</f>
        <v>0</v>
      </c>
      <c r="L239" s="34">
        <f>F239*G239</f>
        <v>453</v>
      </c>
      <c r="M239" s="38">
        <f>F239*G239/E239</f>
        <v>457.57575757575756</v>
      </c>
      <c r="N239" s="38"/>
      <c r="O239" s="36">
        <f>K239/E239</f>
        <v>0</v>
      </c>
      <c r="P239" s="37">
        <f>(I239*G239)/E239</f>
        <v>85.79545454545455</v>
      </c>
    </row>
    <row r="240" spans="1:16" ht="14.4" customHeight="1">
      <c r="A240" s="15" t="s">
        <v>92</v>
      </c>
      <c r="C240" s="44" t="s">
        <v>175</v>
      </c>
      <c r="D240" s="40" t="s">
        <v>109</v>
      </c>
      <c r="E240" s="41">
        <v>0.95</v>
      </c>
      <c r="F240" s="41">
        <v>453</v>
      </c>
      <c r="G240" s="46">
        <v>1</v>
      </c>
      <c r="H240" s="44"/>
      <c r="I240" s="44"/>
      <c r="J240" s="41" t="s">
        <v>27</v>
      </c>
      <c r="K240" s="34">
        <f>H240*G240</f>
        <v>0</v>
      </c>
      <c r="L240" s="34">
        <f>F240*G240</f>
        <v>453</v>
      </c>
      <c r="M240" s="38">
        <f>F240*G240/E240</f>
        <v>476.8421052631579</v>
      </c>
      <c r="N240" s="38"/>
      <c r="O240" s="36">
        <f>K240/E240</f>
        <v>0</v>
      </c>
      <c r="P240" s="37">
        <f>(I240*G240)/E240</f>
        <v>0</v>
      </c>
    </row>
    <row r="241" spans="1:16" ht="13.2" customHeight="1">
      <c r="A241" s="4" t="s">
        <v>115</v>
      </c>
      <c r="C241" s="44" t="s">
        <v>30</v>
      </c>
      <c r="D241" s="33" t="s">
        <v>35</v>
      </c>
      <c r="E241" s="34">
        <v>0.463</v>
      </c>
      <c r="F241" s="34">
        <v>453</v>
      </c>
      <c r="G241" s="35">
        <v>1</v>
      </c>
      <c r="H241" s="34"/>
      <c r="I241" s="34"/>
      <c r="J241" s="34"/>
      <c r="K241" s="34">
        <f>H241*G241</f>
        <v>0</v>
      </c>
      <c r="L241" s="34">
        <f>F241*G241</f>
        <v>453</v>
      </c>
      <c r="M241" s="38">
        <f>F241*G241/E241</f>
        <v>978.4017278617711</v>
      </c>
      <c r="N241" s="38"/>
      <c r="O241" s="36">
        <f>K241/E241</f>
        <v>0</v>
      </c>
      <c r="P241" s="37">
        <f>(I241*G241)/E241</f>
        <v>0</v>
      </c>
    </row>
    <row r="242" spans="1:16" ht="13.2" customHeight="1">
      <c r="A242" s="4" t="s">
        <v>115</v>
      </c>
      <c r="C242" s="44" t="s">
        <v>176</v>
      </c>
      <c r="D242" s="33" t="s">
        <v>40</v>
      </c>
      <c r="E242" s="43">
        <v>3.48</v>
      </c>
      <c r="F242" s="43">
        <v>85</v>
      </c>
      <c r="G242" s="43">
        <v>11</v>
      </c>
      <c r="H242" s="43">
        <v>25</v>
      </c>
      <c r="I242" s="43">
        <v>3</v>
      </c>
      <c r="J242" s="34"/>
      <c r="K242" s="34">
        <f>H242*G242</f>
        <v>275</v>
      </c>
      <c r="L242" s="34">
        <f>F242*G242</f>
        <v>935</v>
      </c>
      <c r="M242" s="38">
        <f>F242*G242/E242</f>
        <v>268.67816091954023</v>
      </c>
      <c r="N242" s="38"/>
      <c r="O242" s="36">
        <f>K242/E242</f>
        <v>79.02298850574712</v>
      </c>
      <c r="P242" s="37">
        <f>(I242*G242)/E242</f>
        <v>9.482758620689655</v>
      </c>
    </row>
    <row r="243" spans="1:16" ht="14.4" customHeight="1">
      <c r="A243" s="15" t="s">
        <v>115</v>
      </c>
      <c r="C243" s="44" t="s">
        <v>176</v>
      </c>
      <c r="D243" s="58" t="s">
        <v>54</v>
      </c>
      <c r="E243" s="41">
        <v>3.48</v>
      </c>
      <c r="F243" s="41">
        <f>5*453</f>
        <v>2265</v>
      </c>
      <c r="G243" s="60">
        <f>1</f>
        <v>1</v>
      </c>
      <c r="H243" s="41">
        <v>35</v>
      </c>
      <c r="I243" s="41">
        <v>1</v>
      </c>
      <c r="J243" s="41" t="s">
        <v>27</v>
      </c>
      <c r="K243" s="34">
        <f>H243*G243</f>
        <v>35</v>
      </c>
      <c r="L243" s="34">
        <f>F243*G243</f>
        <v>2265</v>
      </c>
      <c r="M243" s="38">
        <f>F243*G243/E243</f>
        <v>650.8620689655172</v>
      </c>
      <c r="N243" s="38"/>
      <c r="O243" s="36">
        <f>K243/E243</f>
        <v>10.057471264367816</v>
      </c>
      <c r="P243" s="37">
        <f>(I243*G243)/E243</f>
        <v>0.28735632183908044</v>
      </c>
    </row>
    <row r="244" spans="1:16" ht="14.4" customHeight="1">
      <c r="A244" s="15" t="s">
        <v>115</v>
      </c>
      <c r="C244" s="44" t="s">
        <v>175</v>
      </c>
      <c r="D244" s="40" t="s">
        <v>60</v>
      </c>
      <c r="E244" s="41">
        <v>0.69</v>
      </c>
      <c r="F244" s="44">
        <f>2.2*453</f>
        <v>996.6000000000001</v>
      </c>
      <c r="G244" s="44"/>
      <c r="H244" s="44"/>
      <c r="I244" s="44"/>
      <c r="J244" s="41" t="s">
        <v>27</v>
      </c>
      <c r="K244" s="34">
        <f>H244*G244</f>
        <v>0</v>
      </c>
      <c r="L244" s="34">
        <f>F244*G244</f>
        <v>0</v>
      </c>
      <c r="M244" s="38">
        <f>F244*G244/E244</f>
        <v>0</v>
      </c>
      <c r="N244" s="38"/>
      <c r="O244" s="36">
        <f>K244/E244</f>
        <v>0</v>
      </c>
      <c r="P244" s="37">
        <f>(I244*G244)/E244</f>
        <v>0</v>
      </c>
    </row>
    <row r="245" spans="1:16" ht="14.4" customHeight="1">
      <c r="A245" s="15" t="s">
        <v>115</v>
      </c>
      <c r="C245" s="44" t="s">
        <v>175</v>
      </c>
      <c r="D245" s="42" t="s">
        <v>77</v>
      </c>
      <c r="E245" s="41">
        <v>0.39</v>
      </c>
      <c r="F245" s="41"/>
      <c r="G245" s="46">
        <v>1</v>
      </c>
      <c r="H245" s="44"/>
      <c r="I245" s="44"/>
      <c r="J245" s="41" t="s">
        <v>27</v>
      </c>
      <c r="K245" s="34">
        <f>H245*G245</f>
        <v>0</v>
      </c>
      <c r="L245" s="34">
        <f>F245*G245</f>
        <v>0</v>
      </c>
      <c r="M245" s="38">
        <f>F245*G245/E245</f>
        <v>0</v>
      </c>
      <c r="N245" s="38"/>
      <c r="O245" s="36">
        <f>K245/E245</f>
        <v>0</v>
      </c>
      <c r="P245" s="37">
        <f>(I245*G245)/E245</f>
        <v>0</v>
      </c>
    </row>
    <row r="246" spans="1:16" ht="14.4" customHeight="1">
      <c r="A246" s="31"/>
      <c r="C246" s="32" t="s">
        <v>23</v>
      </c>
      <c r="D246" s="72" t="s">
        <v>94</v>
      </c>
      <c r="E246" s="41">
        <v>3.48</v>
      </c>
      <c r="F246" s="41">
        <v>453</v>
      </c>
      <c r="G246" s="44">
        <v>1</v>
      </c>
      <c r="H246" s="44"/>
      <c r="I246" s="44"/>
      <c r="J246" s="41" t="s">
        <v>27</v>
      </c>
      <c r="K246" s="34">
        <f>H246*G246</f>
        <v>0</v>
      </c>
      <c r="L246" s="34">
        <f>F246*G246</f>
        <v>453</v>
      </c>
      <c r="M246" s="38">
        <f>F246*G246/E246</f>
        <v>130.17241379310346</v>
      </c>
      <c r="N246" s="67"/>
      <c r="O246" s="36">
        <f>K246/E246</f>
        <v>0</v>
      </c>
      <c r="P246" s="37">
        <f>(I246*G246)/E246</f>
        <v>0</v>
      </c>
    </row>
    <row r="247" spans="2:16" ht="14.4" customHeight="1">
      <c r="B247" s="15">
        <v>1</v>
      </c>
      <c r="C247" s="44" t="s">
        <v>173</v>
      </c>
      <c r="D247" s="72" t="s">
        <v>96</v>
      </c>
      <c r="E247" s="41">
        <v>1</v>
      </c>
      <c r="F247" s="44">
        <v>250</v>
      </c>
      <c r="G247" s="44">
        <v>1</v>
      </c>
      <c r="H247" s="44"/>
      <c r="I247" s="44"/>
      <c r="J247" s="41" t="s">
        <v>27</v>
      </c>
      <c r="K247" s="34">
        <f>H247*G247</f>
        <v>0</v>
      </c>
      <c r="L247" s="34">
        <f>F247*G247</f>
        <v>250</v>
      </c>
      <c r="M247" s="38">
        <f>F247*G247/E247</f>
        <v>250</v>
      </c>
      <c r="N247" s="66">
        <f>M247/368</f>
        <v>0.6793478260869565</v>
      </c>
      <c r="O247" s="36">
        <f>K247/E247</f>
        <v>0</v>
      </c>
      <c r="P247" s="37">
        <f>(I247*G247)/E247</f>
        <v>0</v>
      </c>
    </row>
    <row r="248" spans="1:16" ht="13.2" customHeight="1">
      <c r="A248" s="15" t="s">
        <v>115</v>
      </c>
      <c r="C248" s="44" t="s">
        <v>175</v>
      </c>
      <c r="D248" s="41" t="s">
        <v>97</v>
      </c>
      <c r="E248" s="41">
        <v>3.49</v>
      </c>
      <c r="F248" s="41">
        <f>340</f>
        <v>340</v>
      </c>
      <c r="G248" s="44"/>
      <c r="H248" s="44"/>
      <c r="I248" s="44"/>
      <c r="J248" s="44"/>
      <c r="K248" s="34">
        <f>H248*G248</f>
        <v>0</v>
      </c>
      <c r="L248" s="34">
        <f>F248*G248</f>
        <v>0</v>
      </c>
      <c r="M248" s="38">
        <f>F248*G248/E248</f>
        <v>0</v>
      </c>
      <c r="N248" s="38"/>
      <c r="O248" s="36">
        <f>K248/E248</f>
        <v>0</v>
      </c>
      <c r="P248" s="37">
        <f>(I248*G248)/E248</f>
        <v>0</v>
      </c>
    </row>
    <row r="249" spans="2:16" ht="14.4" customHeight="1">
      <c r="B249" s="15">
        <v>1</v>
      </c>
      <c r="C249" s="44" t="s">
        <v>173</v>
      </c>
      <c r="D249" s="58" t="s">
        <v>99</v>
      </c>
      <c r="E249" s="41">
        <v>0.79</v>
      </c>
      <c r="F249" s="44">
        <v>240</v>
      </c>
      <c r="G249" s="44">
        <v>1</v>
      </c>
      <c r="H249" s="44"/>
      <c r="I249" s="44"/>
      <c r="J249" s="41" t="s">
        <v>27</v>
      </c>
      <c r="K249" s="34">
        <f>H249*G249</f>
        <v>0</v>
      </c>
      <c r="L249" s="34">
        <f>F249*G249</f>
        <v>240</v>
      </c>
      <c r="M249" s="38">
        <f>F249*G249/E249</f>
        <v>303.79746835443035</v>
      </c>
      <c r="N249" s="66">
        <f>M249/511</f>
        <v>0.5945155936485916</v>
      </c>
      <c r="O249" s="36">
        <f>K249/E249</f>
        <v>0</v>
      </c>
      <c r="P249" s="37">
        <f>(I249*G249)/E249</f>
        <v>0</v>
      </c>
    </row>
    <row r="250" spans="1:16" ht="14.4" customHeight="1">
      <c r="A250" s="15" t="s">
        <v>115</v>
      </c>
      <c r="C250" s="44" t="s">
        <v>176</v>
      </c>
      <c r="D250" s="74" t="s">
        <v>102</v>
      </c>
      <c r="E250" s="41">
        <v>0.98</v>
      </c>
      <c r="F250" s="41">
        <f>0.75*453</f>
        <v>339.75</v>
      </c>
      <c r="G250" s="44">
        <v>1</v>
      </c>
      <c r="H250" s="44"/>
      <c r="I250" s="44"/>
      <c r="J250" s="41" t="s">
        <v>27</v>
      </c>
      <c r="K250" s="34">
        <f>H250*G250</f>
        <v>0</v>
      </c>
      <c r="L250" s="34">
        <f>F250*G250</f>
        <v>339.75</v>
      </c>
      <c r="M250" s="38">
        <f>F250*G250/E250</f>
        <v>346.68367346938777</v>
      </c>
      <c r="N250" s="66">
        <f>M250/462</f>
        <v>0.7503975616220514</v>
      </c>
      <c r="O250" s="36">
        <f>K250/E250</f>
        <v>0</v>
      </c>
      <c r="P250" s="37">
        <f>(I250*G250)/E250</f>
        <v>0</v>
      </c>
    </row>
    <row r="251" spans="2:16" ht="14.4" customHeight="1">
      <c r="B251" s="15">
        <v>1</v>
      </c>
      <c r="C251" s="44" t="s">
        <v>173</v>
      </c>
      <c r="D251" s="74" t="s">
        <v>106</v>
      </c>
      <c r="E251" s="41">
        <v>0.25</v>
      </c>
      <c r="F251" s="44">
        <v>95</v>
      </c>
      <c r="G251" s="44">
        <v>1</v>
      </c>
      <c r="H251" s="44"/>
      <c r="I251" s="44"/>
      <c r="J251" s="41" t="s">
        <v>27</v>
      </c>
      <c r="K251" s="34">
        <f>H251*G251</f>
        <v>0</v>
      </c>
      <c r="L251" s="34">
        <f>F251*G251</f>
        <v>95</v>
      </c>
      <c r="M251" s="38">
        <f>F251*G251/E251</f>
        <v>380</v>
      </c>
      <c r="N251" s="66">
        <f>M251/454</f>
        <v>0.8370044052863436</v>
      </c>
      <c r="O251" s="36">
        <f>K251/E251</f>
        <v>0</v>
      </c>
      <c r="P251" s="37">
        <f>(I251*G251)/E251</f>
        <v>0</v>
      </c>
    </row>
    <row r="252" spans="1:16" ht="14.4" customHeight="1">
      <c r="A252" s="15" t="s">
        <v>115</v>
      </c>
      <c r="C252" s="44" t="s">
        <v>176</v>
      </c>
      <c r="D252" s="72" t="s">
        <v>122</v>
      </c>
      <c r="E252" s="41">
        <v>4.68</v>
      </c>
      <c r="F252" s="44">
        <f>453*15</f>
        <v>6795</v>
      </c>
      <c r="G252" s="44">
        <v>1</v>
      </c>
      <c r="H252" s="44"/>
      <c r="I252" s="44"/>
      <c r="J252" s="41" t="s">
        <v>27</v>
      </c>
      <c r="K252" s="34">
        <f>H252*G252</f>
        <v>0</v>
      </c>
      <c r="L252" s="34">
        <f>F252*G252</f>
        <v>6795</v>
      </c>
      <c r="M252" s="38">
        <f>F252*G252/E252</f>
        <v>1451.923076923077</v>
      </c>
      <c r="N252" s="66">
        <f>M252/2680</f>
        <v>0.5417623421354765</v>
      </c>
      <c r="O252" s="36">
        <f>K252/E252</f>
        <v>0</v>
      </c>
      <c r="P252" s="37">
        <f>(I252*G252)/E252</f>
        <v>0</v>
      </c>
    </row>
    <row r="253" spans="1:16" ht="13.2" customHeight="1">
      <c r="A253" s="15" t="s">
        <v>115</v>
      </c>
      <c r="C253" s="44" t="s">
        <v>175</v>
      </c>
      <c r="D253" s="41" t="s">
        <v>126</v>
      </c>
      <c r="E253" s="41">
        <v>1.99</v>
      </c>
      <c r="F253" s="41"/>
      <c r="G253" s="41" t="s">
        <v>166</v>
      </c>
      <c r="H253" s="44"/>
      <c r="I253" s="44"/>
      <c r="J253" s="44"/>
      <c r="K253" s="34" t="e">
        <f>H253*G253</f>
        <v>#VALUE!</v>
      </c>
      <c r="L253" s="34" t="e">
        <f>F253*G253</f>
        <v>#VALUE!</v>
      </c>
      <c r="M253" s="38" t="e">
        <f>F253*G253/E253</f>
        <v>#VALUE!</v>
      </c>
      <c r="N253" s="38"/>
      <c r="O253" s="36" t="e">
        <f>K253/E253</f>
        <v>#VALUE!</v>
      </c>
      <c r="P253" s="37" t="e">
        <f>(I253*G253)/E253</f>
        <v>#VALUE!</v>
      </c>
    </row>
    <row r="254" spans="1:16" ht="13.2" customHeight="1">
      <c r="A254" s="15" t="s">
        <v>115</v>
      </c>
      <c r="C254" s="44" t="s">
        <v>175</v>
      </c>
      <c r="D254" s="41" t="s">
        <v>127</v>
      </c>
      <c r="E254" s="41">
        <v>1.49</v>
      </c>
      <c r="F254" s="41">
        <f>453*0.5</f>
        <v>226.5</v>
      </c>
      <c r="G254" s="44">
        <v>1</v>
      </c>
      <c r="H254" s="44"/>
      <c r="I254" s="44"/>
      <c r="J254" s="44"/>
      <c r="K254" s="34">
        <f>H254*G254</f>
        <v>0</v>
      </c>
      <c r="L254" s="34">
        <f>F254*G254</f>
        <v>226.5</v>
      </c>
      <c r="M254" s="38">
        <f>F254*G254/E254</f>
        <v>152.01342281879195</v>
      </c>
      <c r="N254" s="38"/>
      <c r="O254" s="36">
        <f>K254/E254</f>
        <v>0</v>
      </c>
      <c r="P254" s="37">
        <f>(I254*G254)/E254</f>
        <v>0</v>
      </c>
    </row>
    <row r="255" spans="1:16" ht="13.2" customHeight="1">
      <c r="A255" s="15" t="s">
        <v>115</v>
      </c>
      <c r="C255" s="44" t="s">
        <v>105</v>
      </c>
      <c r="D255" s="41" t="s">
        <v>130</v>
      </c>
      <c r="E255" s="41">
        <v>0.59</v>
      </c>
      <c r="F255" s="41">
        <v>453</v>
      </c>
      <c r="G255" s="46">
        <v>1</v>
      </c>
      <c r="H255" s="44"/>
      <c r="I255" s="44"/>
      <c r="J255" s="44"/>
      <c r="K255" s="34">
        <f>H255*G255</f>
        <v>0</v>
      </c>
      <c r="L255" s="34">
        <f>F255*G255</f>
        <v>453</v>
      </c>
      <c r="M255" s="55">
        <f>F255*G255/E255</f>
        <v>767.7966101694916</v>
      </c>
      <c r="N255" s="38"/>
      <c r="O255" s="36">
        <f>K255/E255</f>
        <v>0</v>
      </c>
      <c r="P255" s="37">
        <f>(I255*G255)/E255</f>
        <v>0</v>
      </c>
    </row>
    <row r="256" spans="1:16" ht="13.2" customHeight="1">
      <c r="A256" s="15" t="s">
        <v>46</v>
      </c>
      <c r="C256" s="44" t="s">
        <v>30</v>
      </c>
      <c r="D256" s="41" t="s">
        <v>71</v>
      </c>
      <c r="E256" s="41" t="s">
        <v>52</v>
      </c>
      <c r="F256" s="41">
        <v>28</v>
      </c>
      <c r="G256" s="41">
        <v>16</v>
      </c>
      <c r="H256" s="41">
        <v>160</v>
      </c>
      <c r="I256" s="41">
        <v>6</v>
      </c>
      <c r="J256" s="34"/>
      <c r="K256" s="34">
        <f>H256*G256</f>
        <v>2560</v>
      </c>
      <c r="L256" s="34">
        <f>F256*G256</f>
        <v>448</v>
      </c>
      <c r="M256" s="38" t="e">
        <f>F256*G256/E256</f>
        <v>#VALUE!</v>
      </c>
      <c r="N256" s="38"/>
      <c r="O256" s="36" t="e">
        <f>K256/E256</f>
        <v>#VALUE!</v>
      </c>
      <c r="P256" s="37" t="e">
        <f>(I256*G256)/E256</f>
        <v>#VALUE!</v>
      </c>
    </row>
    <row r="257" spans="2:17" ht="13.2" customHeight="1">
      <c r="B257" s="4"/>
      <c r="C257" s="44" t="s">
        <v>173</v>
      </c>
      <c r="D257" s="33" t="s">
        <v>22</v>
      </c>
      <c r="E257" s="43">
        <v>2.79</v>
      </c>
      <c r="F257" s="43">
        <v>14</v>
      </c>
      <c r="G257" s="43">
        <v>32</v>
      </c>
      <c r="H257" s="43">
        <v>100</v>
      </c>
      <c r="I257" s="43">
        <v>0</v>
      </c>
      <c r="J257" s="34"/>
      <c r="K257" s="34">
        <f>H257*G257</f>
        <v>3200</v>
      </c>
      <c r="L257" s="34">
        <f>F257*G257</f>
        <v>448</v>
      </c>
      <c r="M257" s="38">
        <f>F257*G257/E257</f>
        <v>160.57347670250897</v>
      </c>
      <c r="N257" s="38"/>
      <c r="O257" s="36">
        <f>K257/E257</f>
        <v>1146.953405017921</v>
      </c>
      <c r="P257" s="37">
        <f>(I257*G257)/E257</f>
        <v>0</v>
      </c>
      <c r="Q257">
        <v>322</v>
      </c>
    </row>
    <row r="258" spans="3:16" ht="14.4" customHeight="1">
      <c r="C258" s="44" t="s">
        <v>173</v>
      </c>
      <c r="D258" s="58" t="s">
        <v>26</v>
      </c>
      <c r="E258" s="41">
        <v>2.39</v>
      </c>
      <c r="F258" s="41">
        <v>28</v>
      </c>
      <c r="G258" s="41">
        <v>8</v>
      </c>
      <c r="H258" s="41">
        <v>110</v>
      </c>
      <c r="I258" s="41">
        <v>7</v>
      </c>
      <c r="J258" s="41" t="s">
        <v>27</v>
      </c>
      <c r="K258" s="59">
        <f>H258*G258</f>
        <v>880</v>
      </c>
      <c r="L258" s="34">
        <f>F258*G258</f>
        <v>224</v>
      </c>
      <c r="M258" s="38">
        <f>F258*G258/E258</f>
        <v>93.72384937238493</v>
      </c>
      <c r="N258" s="38"/>
      <c r="O258" s="36">
        <f>K258/E258</f>
        <v>368.2008368200837</v>
      </c>
      <c r="P258" s="37">
        <f>(I258*G258)/E258</f>
        <v>23.430962343096233</v>
      </c>
    </row>
    <row r="259" spans="1:16" ht="13.2" customHeight="1">
      <c r="A259" s="4" t="s">
        <v>21</v>
      </c>
      <c r="C259" s="44" t="s">
        <v>30</v>
      </c>
      <c r="D259" s="64" t="s">
        <v>181</v>
      </c>
      <c r="E259" s="34">
        <v>7.79</v>
      </c>
      <c r="F259" s="35">
        <v>50</v>
      </c>
      <c r="G259" s="34">
        <v>60</v>
      </c>
      <c r="H259" s="34">
        <v>70</v>
      </c>
      <c r="I259" s="34">
        <v>6</v>
      </c>
      <c r="K259" s="59">
        <f>H259*G259</f>
        <v>4200</v>
      </c>
      <c r="L259" s="34">
        <f>F259*G259</f>
        <v>3000</v>
      </c>
      <c r="M259" s="38">
        <f>F259*G259/E259</f>
        <v>385.10911424903725</v>
      </c>
      <c r="N259" s="66">
        <f>M259/968</f>
        <v>0.3978399940589228</v>
      </c>
      <c r="O259" s="36">
        <f>K259/E259</f>
        <v>539.1527599486521</v>
      </c>
      <c r="P259" s="37">
        <f>(I259*G259)/E259</f>
        <v>46.21309370988447</v>
      </c>
    </row>
    <row r="260" spans="2:16" ht="13.2" customHeight="1">
      <c r="B260" s="4"/>
      <c r="C260" s="44" t="s">
        <v>173</v>
      </c>
      <c r="D260" s="33" t="s">
        <v>31</v>
      </c>
      <c r="E260" s="34">
        <v>4.49</v>
      </c>
      <c r="F260" s="35">
        <v>15</v>
      </c>
      <c r="G260" s="34">
        <v>33</v>
      </c>
      <c r="H260" s="34">
        <v>120</v>
      </c>
      <c r="I260" s="34">
        <v>0</v>
      </c>
      <c r="J260" s="59"/>
      <c r="K260" s="59">
        <f>H260*G260</f>
        <v>3960</v>
      </c>
      <c r="L260" s="34">
        <f>F260*G260</f>
        <v>495</v>
      </c>
      <c r="M260" s="38">
        <f>F260*G260/E260</f>
        <v>110.24498886414253</v>
      </c>
      <c r="N260" s="66">
        <f>M260/155</f>
        <v>0.7112579926718873</v>
      </c>
      <c r="O260" s="36">
        <f>K260/E260</f>
        <v>881.9599109131402</v>
      </c>
      <c r="P260" s="37">
        <f>(I260*G260)/E260</f>
        <v>0</v>
      </c>
    </row>
    <row r="261" spans="1:16" ht="13.2" customHeight="1">
      <c r="A261" s="15" t="s">
        <v>115</v>
      </c>
      <c r="C261" s="44" t="s">
        <v>30</v>
      </c>
      <c r="D261" s="41" t="s">
        <v>130</v>
      </c>
      <c r="E261" s="41" t="s">
        <v>136</v>
      </c>
      <c r="F261" s="41"/>
      <c r="G261" s="41">
        <v>453</v>
      </c>
      <c r="H261" s="44"/>
      <c r="I261" s="44"/>
      <c r="J261" s="44"/>
      <c r="K261" s="34">
        <f>H261*G261</f>
        <v>0</v>
      </c>
      <c r="L261" s="34">
        <f>F261*G261</f>
        <v>0</v>
      </c>
      <c r="M261" s="38" t="e">
        <f>F261*G261/E261</f>
        <v>#VALUE!</v>
      </c>
      <c r="N261" s="38"/>
      <c r="O261" s="36" t="e">
        <f>K261/E261</f>
        <v>#VALUE!</v>
      </c>
      <c r="P261" s="37" t="e">
        <f>(I261*G261)/E261</f>
        <v>#VALUE!</v>
      </c>
    </row>
    <row r="262" spans="1:16" ht="13.2" customHeight="1">
      <c r="A262" s="31"/>
      <c r="B262" s="4"/>
      <c r="C262" s="32" t="s">
        <v>23</v>
      </c>
      <c r="D262" s="33" t="s">
        <v>39</v>
      </c>
      <c r="E262" s="34">
        <v>0.75</v>
      </c>
      <c r="F262" s="35">
        <v>150</v>
      </c>
      <c r="G262" s="34">
        <v>1</v>
      </c>
      <c r="H262" s="34">
        <v>100</v>
      </c>
      <c r="I262" s="34">
        <v>15</v>
      </c>
      <c r="J262" s="34"/>
      <c r="K262" s="34">
        <f>H262*G262</f>
        <v>100</v>
      </c>
      <c r="L262" s="34">
        <f>F262*G262</f>
        <v>150</v>
      </c>
      <c r="M262" s="38">
        <f>F262*G262/E262</f>
        <v>200</v>
      </c>
      <c r="N262" s="67"/>
      <c r="O262" s="36">
        <f>K262/E262</f>
        <v>133.33333333333334</v>
      </c>
      <c r="P262" s="37">
        <f>(I262*G262)/E262</f>
        <v>20</v>
      </c>
    </row>
    <row r="263" spans="1:16" ht="13.2" customHeight="1">
      <c r="A263" s="4" t="s">
        <v>21</v>
      </c>
      <c r="C263" s="44" t="s">
        <v>105</v>
      </c>
      <c r="D263" s="33" t="s">
        <v>45</v>
      </c>
      <c r="E263" s="34">
        <v>1.79</v>
      </c>
      <c r="F263" s="35">
        <v>240</v>
      </c>
      <c r="G263" s="34">
        <v>8</v>
      </c>
      <c r="H263" s="34">
        <v>150</v>
      </c>
      <c r="I263" s="34">
        <v>8</v>
      </c>
      <c r="J263" s="34"/>
      <c r="K263" s="34">
        <f>H263*G263</f>
        <v>1200</v>
      </c>
      <c r="L263" s="34">
        <f>F263*G263</f>
        <v>1920</v>
      </c>
      <c r="M263" s="38">
        <f>F263*G263/E263</f>
        <v>1072.6256983240223</v>
      </c>
      <c r="N263" s="38"/>
      <c r="O263" s="36">
        <f>K263/E263</f>
        <v>670.391061452514</v>
      </c>
      <c r="P263" s="37">
        <f>(I263*G263)/E263</f>
        <v>35.754189944134076</v>
      </c>
    </row>
    <row r="264" spans="1:16" ht="13.2" customHeight="1">
      <c r="A264" s="4" t="s">
        <v>46</v>
      </c>
      <c r="C264" s="44" t="s">
        <v>105</v>
      </c>
      <c r="D264" s="33" t="s">
        <v>29</v>
      </c>
      <c r="E264" s="34">
        <v>2.19</v>
      </c>
      <c r="F264" s="35">
        <v>85</v>
      </c>
      <c r="G264" s="34">
        <v>3</v>
      </c>
      <c r="H264" s="34">
        <v>80</v>
      </c>
      <c r="I264" s="34">
        <v>18</v>
      </c>
      <c r="J264" s="59"/>
      <c r="K264" s="34">
        <f>H264*G264</f>
        <v>240</v>
      </c>
      <c r="L264" s="34">
        <f>F264*G264</f>
        <v>255</v>
      </c>
      <c r="M264" s="38">
        <f>F264*G264/E264</f>
        <v>116.43835616438356</v>
      </c>
      <c r="N264" s="38"/>
      <c r="O264" s="36">
        <f>K264/E264</f>
        <v>109.58904109589041</v>
      </c>
      <c r="P264" s="37">
        <f>(I264*G264)/E264</f>
        <v>24.65753424657534</v>
      </c>
    </row>
    <row r="265" spans="1:16" ht="14.4" customHeight="1">
      <c r="A265" s="31"/>
      <c r="C265" s="32" t="s">
        <v>23</v>
      </c>
      <c r="D265" s="58" t="s">
        <v>37</v>
      </c>
      <c r="E265" s="41">
        <v>1.36</v>
      </c>
      <c r="F265" s="41">
        <v>4</v>
      </c>
      <c r="G265" s="41">
        <v>113</v>
      </c>
      <c r="H265" s="41">
        <v>15</v>
      </c>
      <c r="I265" s="41">
        <v>4</v>
      </c>
      <c r="J265" s="41" t="s">
        <v>27</v>
      </c>
      <c r="K265" s="34">
        <f>H265*G265</f>
        <v>1695</v>
      </c>
      <c r="L265" s="34">
        <f>F265*G265</f>
        <v>452</v>
      </c>
      <c r="M265" s="38">
        <f>F265*G265/E265</f>
        <v>332.35294117647055</v>
      </c>
      <c r="N265" s="38"/>
      <c r="O265" s="36">
        <f>K265/E265</f>
        <v>1246.3235294117646</v>
      </c>
      <c r="P265" s="37">
        <f>(I265*G265)/E265</f>
        <v>332.35294117647055</v>
      </c>
    </row>
    <row r="266" spans="1:16" ht="14.4" customHeight="1">
      <c r="A266" s="15" t="s">
        <v>46</v>
      </c>
      <c r="C266" s="44" t="s">
        <v>30</v>
      </c>
      <c r="D266" s="40" t="s">
        <v>48</v>
      </c>
      <c r="E266" s="41">
        <v>11.69</v>
      </c>
      <c r="F266" s="41"/>
      <c r="G266" s="41" t="s">
        <v>49</v>
      </c>
      <c r="H266" s="41">
        <v>4</v>
      </c>
      <c r="I266" s="41">
        <v>10</v>
      </c>
      <c r="J266" s="41">
        <v>2</v>
      </c>
      <c r="K266" s="34" t="e">
        <f>H266*G266</f>
        <v>#VALUE!</v>
      </c>
      <c r="L266" s="34" t="e">
        <f>F266*G266</f>
        <v>#VALUE!</v>
      </c>
      <c r="M266" s="38" t="e">
        <f>F266*G266/E266</f>
        <v>#VALUE!</v>
      </c>
      <c r="N266" s="38"/>
      <c r="O266" s="36" t="e">
        <f>K266/E266</f>
        <v>#VALUE!</v>
      </c>
      <c r="P266" s="37" t="e">
        <f>(I266*G266)/E266</f>
        <v>#VALUE!</v>
      </c>
    </row>
    <row r="267" spans="1:16" ht="13.2" customHeight="1">
      <c r="A267" s="4" t="s">
        <v>21</v>
      </c>
      <c r="C267" s="44" t="s">
        <v>30</v>
      </c>
      <c r="D267" s="33" t="s">
        <v>36</v>
      </c>
      <c r="E267" s="34" t="s">
        <v>136</v>
      </c>
      <c r="F267" s="34"/>
      <c r="G267" s="35">
        <v>54</v>
      </c>
      <c r="H267" s="34">
        <v>3.5</v>
      </c>
      <c r="I267" s="34">
        <v>180</v>
      </c>
      <c r="J267" s="34">
        <v>7</v>
      </c>
      <c r="K267" s="34">
        <f>H267*G267</f>
        <v>189</v>
      </c>
      <c r="L267" s="34">
        <f>F267*G267</f>
        <v>0</v>
      </c>
      <c r="M267" s="38" t="e">
        <f>F267*G267/E267</f>
        <v>#VALUE!</v>
      </c>
      <c r="N267" s="38"/>
      <c r="O267" s="36" t="e">
        <f>K267/E267</f>
        <v>#VALUE!</v>
      </c>
      <c r="P267" s="37" t="e">
        <f>(I267*G267)/E267</f>
        <v>#VALUE!</v>
      </c>
    </row>
    <row r="268" spans="1:16" ht="13.2" customHeight="1">
      <c r="A268" s="4" t="s">
        <v>46</v>
      </c>
      <c r="C268" s="44" t="s">
        <v>30</v>
      </c>
      <c r="D268" s="33" t="s">
        <v>51</v>
      </c>
      <c r="E268" s="34" t="s">
        <v>136</v>
      </c>
      <c r="F268" s="34"/>
      <c r="G268" s="35">
        <v>33</v>
      </c>
      <c r="H268" s="34">
        <v>14</v>
      </c>
      <c r="I268" s="34">
        <v>140</v>
      </c>
      <c r="J268" s="34">
        <v>0</v>
      </c>
      <c r="K268" s="34">
        <f>H268*G268</f>
        <v>462</v>
      </c>
      <c r="L268" s="34">
        <f>F268*G268</f>
        <v>0</v>
      </c>
      <c r="M268" s="38" t="e">
        <f>F268*G268/E268</f>
        <v>#VALUE!</v>
      </c>
      <c r="N268" s="38"/>
      <c r="O268" s="36" t="e">
        <f>K268/E268</f>
        <v>#VALUE!</v>
      </c>
      <c r="P268" s="37" t="e">
        <f>(I268*G268)/E268</f>
        <v>#VALUE!</v>
      </c>
    </row>
    <row r="269" spans="1:16" ht="13.2" customHeight="1">
      <c r="A269" s="4" t="s">
        <v>46</v>
      </c>
      <c r="C269" s="44" t="s">
        <v>105</v>
      </c>
      <c r="D269" s="33" t="s">
        <v>56</v>
      </c>
      <c r="E269" s="43">
        <v>1.49</v>
      </c>
      <c r="F269" s="33">
        <v>30</v>
      </c>
      <c r="G269" s="43">
        <v>72</v>
      </c>
      <c r="H269" s="43">
        <v>100</v>
      </c>
      <c r="I269" s="43">
        <v>4</v>
      </c>
      <c r="J269" s="34"/>
      <c r="K269" s="34">
        <f>H269*G269</f>
        <v>7200</v>
      </c>
      <c r="L269" s="34">
        <f>F269*G269</f>
        <v>2160</v>
      </c>
      <c r="M269" s="38">
        <f>F269*G269/E269</f>
        <v>1449.6644295302015</v>
      </c>
      <c r="N269" s="66">
        <f>M269/1891</f>
        <v>0.7666126015495512</v>
      </c>
      <c r="O269" s="36">
        <f>K269/E269</f>
        <v>4832.214765100671</v>
      </c>
      <c r="P269" s="37">
        <f>(I269*G269)/E269</f>
        <v>193.28859060402684</v>
      </c>
    </row>
    <row r="270" spans="2:16" ht="13.2" customHeight="1">
      <c r="B270" s="4"/>
      <c r="C270" s="44" t="s">
        <v>173</v>
      </c>
      <c r="D270" s="33" t="s">
        <v>59</v>
      </c>
      <c r="E270" s="34">
        <v>1.99</v>
      </c>
      <c r="F270" s="35">
        <v>70</v>
      </c>
      <c r="G270" s="34">
        <f>3</f>
        <v>3</v>
      </c>
      <c r="H270" s="34">
        <v>250</v>
      </c>
      <c r="I270" s="34">
        <v>9</v>
      </c>
      <c r="J270" s="34"/>
      <c r="K270" s="34">
        <f>H270*G270</f>
        <v>750</v>
      </c>
      <c r="L270" s="34">
        <f>F270*G270</f>
        <v>210</v>
      </c>
      <c r="M270" s="38">
        <f>F270*G270/E270</f>
        <v>105.52763819095478</v>
      </c>
      <c r="N270" s="66">
        <f>M270/275</f>
        <v>0.38373686614892644</v>
      </c>
      <c r="O270" s="36">
        <f>K270/E270</f>
        <v>376.88442211055275</v>
      </c>
      <c r="P270" s="37">
        <f>(I270*G270)/E270</f>
        <v>13.5678391959799</v>
      </c>
    </row>
    <row r="271" spans="1:16" ht="13.2" customHeight="1">
      <c r="A271" s="4" t="s">
        <v>46</v>
      </c>
      <c r="C271" s="44" t="s">
        <v>30</v>
      </c>
      <c r="D271" s="33" t="s">
        <v>55</v>
      </c>
      <c r="E271" s="34" t="s">
        <v>136</v>
      </c>
      <c r="F271" s="34"/>
      <c r="G271" s="35">
        <v>42</v>
      </c>
      <c r="H271" s="34">
        <v>5</v>
      </c>
      <c r="I271" s="34">
        <v>200</v>
      </c>
      <c r="J271" s="34">
        <v>4</v>
      </c>
      <c r="K271" s="34">
        <f>H271*G271</f>
        <v>210</v>
      </c>
      <c r="L271" s="59">
        <f>F271*G271</f>
        <v>0</v>
      </c>
      <c r="M271" s="38" t="e">
        <f>F271*G271/E271</f>
        <v>#VALUE!</v>
      </c>
      <c r="N271" s="38"/>
      <c r="O271" s="36" t="e">
        <f>K271/E271</f>
        <v>#VALUE!</v>
      </c>
      <c r="P271" s="37" t="e">
        <f>(I271*G271)/E271</f>
        <v>#VALUE!</v>
      </c>
    </row>
    <row r="272" spans="1:16" ht="13.2" customHeight="1">
      <c r="A272" s="4" t="s">
        <v>46</v>
      </c>
      <c r="C272" s="44" t="s">
        <v>30</v>
      </c>
      <c r="D272" s="33" t="s">
        <v>61</v>
      </c>
      <c r="E272" s="34" t="s">
        <v>136</v>
      </c>
      <c r="F272" s="35">
        <v>32</v>
      </c>
      <c r="G272" s="34">
        <v>14</v>
      </c>
      <c r="H272" s="34">
        <v>70</v>
      </c>
      <c r="I272" s="34">
        <v>8</v>
      </c>
      <c r="J272" s="34">
        <f>G272*F272</f>
        <v>448</v>
      </c>
      <c r="K272" s="34" t="e">
        <f>#REF!*F272</f>
        <v>#REF!</v>
      </c>
      <c r="M272" s="38" t="e">
        <f>#REF!*F272/E272</f>
        <v>#REF!</v>
      </c>
      <c r="N272" s="38"/>
      <c r="O272" s="36" t="e">
        <f>J272/E272</f>
        <v>#VALUE!</v>
      </c>
      <c r="P272" s="37" t="e">
        <f>(H272*F272)/E272</f>
        <v>#VALUE!</v>
      </c>
    </row>
    <row r="273" spans="1:16" ht="13.2" customHeight="1">
      <c r="A273" s="4" t="s">
        <v>46</v>
      </c>
      <c r="C273" s="44" t="s">
        <v>30</v>
      </c>
      <c r="D273" s="33" t="s">
        <v>63</v>
      </c>
      <c r="E273" s="34" t="s">
        <v>136</v>
      </c>
      <c r="F273" s="35">
        <v>56</v>
      </c>
      <c r="G273" s="34">
        <v>5</v>
      </c>
      <c r="H273" s="34">
        <v>80</v>
      </c>
      <c r="I273" s="34">
        <v>8</v>
      </c>
      <c r="J273" s="34">
        <f>G273*F273</f>
        <v>280</v>
      </c>
      <c r="K273" s="34" t="e">
        <f>#REF!*F273</f>
        <v>#REF!</v>
      </c>
      <c r="M273" s="38" t="e">
        <f>#REF!*F273/E273</f>
        <v>#REF!</v>
      </c>
      <c r="N273" s="38"/>
      <c r="O273" s="36" t="e">
        <f>J273/E273</f>
        <v>#VALUE!</v>
      </c>
      <c r="P273" s="37" t="e">
        <f>(H273*F273)/E273</f>
        <v>#VALUE!</v>
      </c>
    </row>
    <row r="274" spans="1:16" ht="14.4" customHeight="1">
      <c r="A274" s="15" t="s">
        <v>46</v>
      </c>
      <c r="C274" s="44" t="s">
        <v>30</v>
      </c>
      <c r="D274" s="42" t="s">
        <v>69</v>
      </c>
      <c r="E274" s="41">
        <v>5.29</v>
      </c>
      <c r="F274" s="41">
        <v>5</v>
      </c>
      <c r="G274" s="41">
        <v>136</v>
      </c>
      <c r="H274" s="41">
        <v>20</v>
      </c>
      <c r="I274" s="41">
        <v>2</v>
      </c>
      <c r="J274" s="34">
        <f>G274*F274</f>
        <v>680</v>
      </c>
      <c r="K274" s="34" t="e">
        <f>#REF!*F274</f>
        <v>#REF!</v>
      </c>
      <c r="M274" s="38" t="e">
        <f>#REF!*F274/E274</f>
        <v>#REF!</v>
      </c>
      <c r="N274" s="38"/>
      <c r="O274" s="36">
        <f>J274/E274</f>
        <v>128.5444234404537</v>
      </c>
      <c r="P274" s="37">
        <f>(H274*F274)/E274</f>
        <v>18.90359168241966</v>
      </c>
    </row>
    <row r="275" spans="1:16" ht="13.2" customHeight="1">
      <c r="A275" s="15" t="s">
        <v>46</v>
      </c>
      <c r="C275" s="44" t="s">
        <v>176</v>
      </c>
      <c r="D275" s="41" t="s">
        <v>71</v>
      </c>
      <c r="E275" s="41">
        <v>7.98</v>
      </c>
      <c r="F275" s="41">
        <v>28</v>
      </c>
      <c r="G275" s="41">
        <v>52</v>
      </c>
      <c r="H275" s="41">
        <v>160</v>
      </c>
      <c r="I275" s="41">
        <v>7</v>
      </c>
      <c r="J275" s="44"/>
      <c r="K275" s="34">
        <f>H275*G275</f>
        <v>8320</v>
      </c>
      <c r="L275" s="34">
        <f>F275*G275</f>
        <v>1456</v>
      </c>
      <c r="M275" s="38">
        <f>F275*G275/E275</f>
        <v>182.45614035087718</v>
      </c>
      <c r="N275" s="66">
        <f>M275/388</f>
        <v>0.4702477844094773</v>
      </c>
      <c r="O275" s="36">
        <f>K275/E275</f>
        <v>1042.6065162907269</v>
      </c>
      <c r="P275" s="37">
        <f>(I275*G275)/E275</f>
        <v>45.614035087719294</v>
      </c>
    </row>
    <row r="276" spans="1:16" ht="13.2" customHeight="1">
      <c r="A276" s="15" t="s">
        <v>46</v>
      </c>
      <c r="C276" s="44" t="s">
        <v>105</v>
      </c>
      <c r="D276" s="41" t="s">
        <v>71</v>
      </c>
      <c r="E276" s="41">
        <v>2.59</v>
      </c>
      <c r="F276" s="41">
        <v>28</v>
      </c>
      <c r="G276" s="41">
        <v>16</v>
      </c>
      <c r="H276" s="41">
        <v>160</v>
      </c>
      <c r="I276" s="41">
        <v>6</v>
      </c>
      <c r="J276" s="44"/>
      <c r="K276" s="34">
        <f>H276*G276</f>
        <v>2560</v>
      </c>
      <c r="L276" s="34">
        <f>F276*G276</f>
        <v>448</v>
      </c>
      <c r="M276" s="38">
        <f>F276*G276/E276</f>
        <v>172.97297297297297</v>
      </c>
      <c r="N276" s="66">
        <f>M276/388</f>
        <v>0.4458066313736417</v>
      </c>
      <c r="O276" s="36">
        <f>K276/E276</f>
        <v>988.4169884169885</v>
      </c>
      <c r="P276" s="37">
        <f>(I276*G276)/E276</f>
        <v>37.06563706563707</v>
      </c>
    </row>
    <row r="277" spans="1:16" ht="13.2" customHeight="1">
      <c r="A277" s="4" t="s">
        <v>46</v>
      </c>
      <c r="C277" s="44" t="s">
        <v>105</v>
      </c>
      <c r="D277" s="33" t="s">
        <v>72</v>
      </c>
      <c r="E277" s="34">
        <v>1.99</v>
      </c>
      <c r="F277" s="35">
        <v>35</v>
      </c>
      <c r="G277" s="34">
        <v>26</v>
      </c>
      <c r="H277" s="34">
        <v>90</v>
      </c>
      <c r="I277" s="34">
        <v>7</v>
      </c>
      <c r="J277" s="34"/>
      <c r="K277" s="34">
        <f>H277*G277</f>
        <v>2340</v>
      </c>
      <c r="L277" s="59">
        <f>F277*G277</f>
        <v>910</v>
      </c>
      <c r="M277" s="38">
        <f>F277*G277/E277</f>
        <v>457.286432160804</v>
      </c>
      <c r="N277" s="66">
        <f>M277/756</f>
        <v>0.6048762330169365</v>
      </c>
      <c r="O277" s="36">
        <f>K277/E277</f>
        <v>1175.8793969849246</v>
      </c>
      <c r="P277" s="37">
        <f>(I277*G277)/E277</f>
        <v>91.4572864321608</v>
      </c>
    </row>
    <row r="278" spans="1:16" ht="13.2" customHeight="1">
      <c r="A278" s="4" t="s">
        <v>46</v>
      </c>
      <c r="C278" s="44" t="s">
        <v>175</v>
      </c>
      <c r="D278" s="33" t="s">
        <v>73</v>
      </c>
      <c r="E278" s="34">
        <v>2.29</v>
      </c>
      <c r="F278" s="35">
        <v>40</v>
      </c>
      <c r="G278" s="34">
        <v>17</v>
      </c>
      <c r="H278" s="34">
        <v>150</v>
      </c>
      <c r="I278" s="34">
        <v>5</v>
      </c>
      <c r="J278" s="34"/>
      <c r="K278" s="34">
        <f>H278*G278</f>
        <v>2550</v>
      </c>
      <c r="L278" s="34">
        <f>F278*G278</f>
        <v>680</v>
      </c>
      <c r="M278" s="38">
        <f>F278*G278/E278</f>
        <v>296.94323144104806</v>
      </c>
      <c r="N278" s="38"/>
      <c r="O278" s="36">
        <f>K278/E278</f>
        <v>1113.53711790393</v>
      </c>
      <c r="P278" s="37">
        <f>(I278*G278)/E278</f>
        <v>37.11790393013101</v>
      </c>
    </row>
    <row r="279" spans="1:16" ht="13.2" customHeight="1">
      <c r="A279" s="4" t="s">
        <v>46</v>
      </c>
      <c r="C279" s="44" t="s">
        <v>30</v>
      </c>
      <c r="D279" s="33" t="s">
        <v>66</v>
      </c>
      <c r="E279" s="34" t="s">
        <v>154</v>
      </c>
      <c r="F279" s="35">
        <v>2</v>
      </c>
      <c r="G279" s="34">
        <v>6</v>
      </c>
      <c r="H279" s="34">
        <v>190</v>
      </c>
      <c r="I279" s="34">
        <v>0</v>
      </c>
      <c r="J279" s="34">
        <f>G279*F279</f>
        <v>12</v>
      </c>
      <c r="K279" s="34" t="e">
        <f>#REF!*F279</f>
        <v>#REF!</v>
      </c>
      <c r="M279" s="38" t="e">
        <f>#REF!*F279/E279</f>
        <v>#REF!</v>
      </c>
      <c r="N279" s="38"/>
      <c r="O279" s="36" t="e">
        <f>J279/E279</f>
        <v>#VALUE!</v>
      </c>
      <c r="P279" s="37" t="e">
        <f>(H279*F279)/E279</f>
        <v>#VALUE!</v>
      </c>
    </row>
    <row r="280" spans="1:16" ht="13.2" customHeight="1">
      <c r="A280" s="4" t="s">
        <v>46</v>
      </c>
      <c r="C280" s="44" t="s">
        <v>176</v>
      </c>
      <c r="D280" s="33" t="s">
        <v>75</v>
      </c>
      <c r="E280" s="34">
        <v>15.74</v>
      </c>
      <c r="F280" s="35">
        <v>45</v>
      </c>
      <c r="G280" s="34">
        <v>504</v>
      </c>
      <c r="H280" s="34">
        <v>160</v>
      </c>
      <c r="I280" s="34">
        <v>3</v>
      </c>
      <c r="J280" s="34"/>
      <c r="K280" s="34">
        <f>H280*G280</f>
        <v>80640</v>
      </c>
      <c r="L280" s="34">
        <f>F280*G280</f>
        <v>22680</v>
      </c>
      <c r="M280" s="38">
        <f>F280*G280/E280</f>
        <v>1440.9148665819569</v>
      </c>
      <c r="N280" s="38"/>
      <c r="O280" s="36">
        <f>K280/E280</f>
        <v>5123.252858958069</v>
      </c>
      <c r="P280" s="37">
        <f>(I280*G280)/E280</f>
        <v>96.06099110546378</v>
      </c>
    </row>
    <row r="281" spans="1:16" ht="13.2" customHeight="1">
      <c r="A281" s="4" t="s">
        <v>46</v>
      </c>
      <c r="C281" s="44" t="s">
        <v>175</v>
      </c>
      <c r="D281" s="33" t="s">
        <v>76</v>
      </c>
      <c r="E281" s="34">
        <v>2.29</v>
      </c>
      <c r="F281" s="35">
        <v>4</v>
      </c>
      <c r="G281" s="34">
        <v>452</v>
      </c>
      <c r="H281" s="34">
        <v>15</v>
      </c>
      <c r="I281" s="34">
        <v>0</v>
      </c>
      <c r="J281" s="34"/>
      <c r="K281" s="34">
        <f>H281*G281</f>
        <v>6780</v>
      </c>
      <c r="L281" s="34">
        <f>F281*G281</f>
        <v>1808</v>
      </c>
      <c r="M281" s="38">
        <f>F281*G281/E281</f>
        <v>789.5196506550218</v>
      </c>
      <c r="N281" s="66">
        <f>M281/1184</f>
        <v>0.6668240292694441</v>
      </c>
      <c r="O281" s="36">
        <f>K281/E281</f>
        <v>2960.6986899563317</v>
      </c>
      <c r="P281" s="37">
        <f>(I281*G281)/E281</f>
        <v>0</v>
      </c>
    </row>
    <row r="282" spans="1:16" ht="13.2" customHeight="1">
      <c r="A282" s="4" t="s">
        <v>46</v>
      </c>
      <c r="C282" s="44" t="s">
        <v>30</v>
      </c>
      <c r="D282" s="33" t="s">
        <v>79</v>
      </c>
      <c r="E282" s="34"/>
      <c r="F282" s="35">
        <v>37</v>
      </c>
      <c r="G282" s="34">
        <v>31</v>
      </c>
      <c r="H282" s="34">
        <v>70</v>
      </c>
      <c r="I282" s="34">
        <v>0</v>
      </c>
      <c r="J282" s="34">
        <f>G282*F282</f>
        <v>1147</v>
      </c>
      <c r="K282" s="34" t="e">
        <f>#REF!*F282</f>
        <v>#REF!</v>
      </c>
      <c r="M282" s="38" t="e">
        <f>#REF!*F282/E282</f>
        <v>#REF!</v>
      </c>
      <c r="N282" s="38"/>
      <c r="O282" s="36" t="e">
        <f>J282/E282</f>
        <v>#DIV/0!</v>
      </c>
      <c r="P282" s="37" t="e">
        <f>(H282*F282)/E282</f>
        <v>#DIV/0!</v>
      </c>
    </row>
    <row r="283" spans="1:16" ht="14.4" customHeight="1">
      <c r="A283" s="15" t="s">
        <v>46</v>
      </c>
      <c r="C283" s="44" t="s">
        <v>176</v>
      </c>
      <c r="D283" s="33" t="s">
        <v>58</v>
      </c>
      <c r="E283" s="41">
        <v>4.12</v>
      </c>
      <c r="F283" s="41">
        <v>70</v>
      </c>
      <c r="G283" s="41">
        <v>16</v>
      </c>
      <c r="H283" s="41">
        <v>210</v>
      </c>
      <c r="I283" s="41">
        <v>5</v>
      </c>
      <c r="J283" s="41" t="s">
        <v>27</v>
      </c>
      <c r="K283" s="34">
        <f>H283*G283</f>
        <v>3360</v>
      </c>
      <c r="L283" s="34">
        <f>F283*G283</f>
        <v>1120</v>
      </c>
      <c r="M283" s="38">
        <f>F283*G283/E283</f>
        <v>271.84466019417476</v>
      </c>
      <c r="N283" s="66">
        <f>M283/444</f>
        <v>0.6122627481850783</v>
      </c>
      <c r="O283" s="36">
        <f>K283/E283</f>
        <v>815.5339805825242</v>
      </c>
      <c r="P283" s="37">
        <f>(I283*G283)/E283</f>
        <v>19.41747572815534</v>
      </c>
    </row>
    <row r="284" spans="1:16" ht="13.2" customHeight="1">
      <c r="A284" s="4" t="s">
        <v>46</v>
      </c>
      <c r="C284" s="44" t="s">
        <v>176</v>
      </c>
      <c r="D284" s="33" t="s">
        <v>82</v>
      </c>
      <c r="E284" s="34">
        <v>3.38</v>
      </c>
      <c r="F284" s="35">
        <v>28</v>
      </c>
      <c r="G284" s="34">
        <v>48</v>
      </c>
      <c r="H284" s="34">
        <v>80</v>
      </c>
      <c r="I284" s="34">
        <v>2</v>
      </c>
      <c r="J284" s="34"/>
      <c r="K284" s="34">
        <f>H284*G284</f>
        <v>3840</v>
      </c>
      <c r="L284" s="34">
        <f>F284*G284</f>
        <v>1344</v>
      </c>
      <c r="M284" s="55">
        <f>F284*G284/E284</f>
        <v>397.63313609467457</v>
      </c>
      <c r="N284" s="38"/>
      <c r="O284" s="77">
        <f>K284/E284</f>
        <v>1136.094674556213</v>
      </c>
      <c r="P284" s="37">
        <f>(I284*G284)/E284</f>
        <v>28.402366863905325</v>
      </c>
    </row>
    <row r="285" spans="2:16" ht="13.2" customHeight="1">
      <c r="B285" s="4"/>
      <c r="C285" s="44" t="s">
        <v>173</v>
      </c>
      <c r="D285" s="33" t="s">
        <v>83</v>
      </c>
      <c r="E285" s="34">
        <v>1.88</v>
      </c>
      <c r="F285" s="35">
        <v>56</v>
      </c>
      <c r="G285" s="34">
        <v>8</v>
      </c>
      <c r="H285" s="34">
        <v>200</v>
      </c>
      <c r="I285" s="34">
        <v>7</v>
      </c>
      <c r="J285" s="34"/>
      <c r="K285" s="59">
        <f>H285*G285</f>
        <v>1600</v>
      </c>
      <c r="L285" s="34">
        <f>F285*G285</f>
        <v>448</v>
      </c>
      <c r="M285" s="55">
        <f>F285*G285/E285</f>
        <v>238.29787234042556</v>
      </c>
      <c r="N285" s="38"/>
      <c r="O285" s="77">
        <f>K285/E285</f>
        <v>851.0638297872341</v>
      </c>
      <c r="P285" s="78">
        <f>(I285*G285)/E285</f>
        <v>29.787234042553195</v>
      </c>
    </row>
    <row r="286" spans="1:16" ht="13.2" customHeight="1">
      <c r="A286" s="4" t="s">
        <v>46</v>
      </c>
      <c r="C286" s="44" t="s">
        <v>30</v>
      </c>
      <c r="D286" s="33" t="s">
        <v>86</v>
      </c>
      <c r="E286" s="48"/>
      <c r="F286" s="48"/>
      <c r="G286" s="35">
        <v>56</v>
      </c>
      <c r="H286" s="34">
        <v>8</v>
      </c>
      <c r="I286" s="34">
        <v>210</v>
      </c>
      <c r="J286" s="34">
        <v>7</v>
      </c>
      <c r="K286" s="34">
        <f>H286*G286</f>
        <v>448</v>
      </c>
      <c r="L286" s="34">
        <f>F286*G286</f>
        <v>0</v>
      </c>
      <c r="M286" s="38" t="e">
        <f>F286*G286/E286</f>
        <v>#DIV/0!</v>
      </c>
      <c r="N286" s="38"/>
      <c r="O286" s="36" t="e">
        <f>K286/E286</f>
        <v>#DIV/0!</v>
      </c>
      <c r="P286" s="37" t="e">
        <f>(I286*G286)/E286</f>
        <v>#DIV/0!</v>
      </c>
    </row>
    <row r="287" spans="1:16" ht="14.4" customHeight="1">
      <c r="A287" s="15" t="s">
        <v>88</v>
      </c>
      <c r="C287" s="44" t="s">
        <v>105</v>
      </c>
      <c r="D287" s="40" t="s">
        <v>89</v>
      </c>
      <c r="E287" s="41">
        <v>2.99</v>
      </c>
      <c r="F287" s="41">
        <v>85</v>
      </c>
      <c r="G287" s="41">
        <v>7</v>
      </c>
      <c r="H287" s="41">
        <v>30</v>
      </c>
      <c r="I287" s="41">
        <v>1</v>
      </c>
      <c r="J287" s="41" t="s">
        <v>27</v>
      </c>
      <c r="K287" s="34">
        <f>H287*G287</f>
        <v>210</v>
      </c>
      <c r="L287" s="34">
        <f>F287*G287</f>
        <v>595</v>
      </c>
      <c r="M287" s="38">
        <f>F287*G287/E287</f>
        <v>198.99665551839465</v>
      </c>
      <c r="N287" s="67"/>
      <c r="O287" s="36">
        <f>K287/E287</f>
        <v>70.23411371237458</v>
      </c>
      <c r="P287" s="37">
        <f>(I287*G287)/E287</f>
        <v>2.341137123745819</v>
      </c>
    </row>
    <row r="288" spans="1:16" ht="13.2" customHeight="1">
      <c r="A288" s="4" t="s">
        <v>88</v>
      </c>
      <c r="C288" s="44" t="s">
        <v>30</v>
      </c>
      <c r="D288" s="33" t="s">
        <v>90</v>
      </c>
      <c r="E288" s="34">
        <v>6.59</v>
      </c>
      <c r="F288" s="35">
        <v>97</v>
      </c>
      <c r="G288" s="34">
        <v>23</v>
      </c>
      <c r="H288" s="34">
        <v>80</v>
      </c>
      <c r="I288" s="34">
        <v>5</v>
      </c>
      <c r="J288" s="41"/>
      <c r="K288" s="34">
        <f>H288*G288</f>
        <v>1840</v>
      </c>
      <c r="L288" s="34">
        <f>F288*G288</f>
        <v>2231</v>
      </c>
      <c r="M288" s="38">
        <f>F288*G288/E288</f>
        <v>338.5432473444613</v>
      </c>
      <c r="N288" s="70">
        <f>M288/447</f>
        <v>0.7573674437236271</v>
      </c>
      <c r="O288" s="36">
        <f>K288/E288</f>
        <v>279.21092564491653</v>
      </c>
      <c r="P288" s="37">
        <f>(I288*G288)/E288</f>
        <v>17.450682852807283</v>
      </c>
    </row>
    <row r="289" spans="1:16" ht="13.2" customHeight="1">
      <c r="A289" s="4" t="s">
        <v>88</v>
      </c>
      <c r="C289" s="44" t="s">
        <v>30</v>
      </c>
      <c r="D289" s="33" t="s">
        <v>91</v>
      </c>
      <c r="E289" s="34">
        <v>9.99</v>
      </c>
      <c r="F289" s="34"/>
      <c r="G289" s="35">
        <v>120</v>
      </c>
      <c r="H289" s="34">
        <v>16</v>
      </c>
      <c r="I289" s="34">
        <v>290</v>
      </c>
      <c r="J289" s="34">
        <v>12</v>
      </c>
      <c r="K289" s="34">
        <f>H289*G289</f>
        <v>1920</v>
      </c>
      <c r="L289" s="34">
        <f>F289*G289</f>
        <v>0</v>
      </c>
      <c r="M289" s="38">
        <f>F289*G289/E289</f>
        <v>0</v>
      </c>
      <c r="N289" s="38"/>
      <c r="O289" s="36">
        <f>K289/E289</f>
        <v>192.19219219219218</v>
      </c>
      <c r="P289" s="37">
        <f>(I289*G289)/E289</f>
        <v>3483.4834834834833</v>
      </c>
    </row>
    <row r="290" spans="1:16" ht="12.75">
      <c r="A290" s="4" t="s">
        <v>92</v>
      </c>
      <c r="C290" s="44" t="s">
        <v>30</v>
      </c>
      <c r="D290" s="33" t="s">
        <v>12</v>
      </c>
      <c r="E290" s="34">
        <v>3.29</v>
      </c>
      <c r="F290" s="34">
        <v>453</v>
      </c>
      <c r="G290" s="35">
        <v>1</v>
      </c>
      <c r="H290" s="34"/>
      <c r="I290" s="34"/>
      <c r="J290" s="34"/>
      <c r="K290" s="34">
        <f>H290*G290</f>
        <v>0</v>
      </c>
      <c r="L290" s="34">
        <f>F290*G290</f>
        <v>453</v>
      </c>
      <c r="M290" s="55">
        <f>F290*G290/E290</f>
        <v>137.68996960486322</v>
      </c>
      <c r="N290" s="55"/>
      <c r="O290" s="36">
        <f>K290/E290</f>
        <v>0</v>
      </c>
      <c r="P290" s="37">
        <f>(I290*G290)/E290</f>
        <v>0</v>
      </c>
    </row>
    <row r="291" spans="1:16" ht="13.2" customHeight="1">
      <c r="A291" s="31"/>
      <c r="B291" s="4"/>
      <c r="C291" s="32" t="s">
        <v>23</v>
      </c>
      <c r="D291" s="33" t="s">
        <v>68</v>
      </c>
      <c r="E291" s="34">
        <v>2</v>
      </c>
      <c r="F291" s="35">
        <v>453</v>
      </c>
      <c r="G291" s="59">
        <v>1</v>
      </c>
      <c r="H291" s="34"/>
      <c r="I291" s="34"/>
      <c r="J291" s="34"/>
      <c r="K291" s="34">
        <f>H291*G291</f>
        <v>0</v>
      </c>
      <c r="L291" s="34">
        <f>F291*G291</f>
        <v>453</v>
      </c>
      <c r="M291" s="55">
        <f>F291*G291/E291</f>
        <v>226.5</v>
      </c>
      <c r="N291" s="63">
        <f>M291/240</f>
        <v>0.94375</v>
      </c>
      <c r="O291" s="36">
        <f>K291/E291</f>
        <v>0</v>
      </c>
      <c r="P291" s="37">
        <f>(I291*G291)/E291</f>
        <v>0</v>
      </c>
    </row>
    <row r="292" spans="1:16" ht="13.2" customHeight="1">
      <c r="A292" s="4" t="s">
        <v>92</v>
      </c>
      <c r="C292" s="44" t="s">
        <v>30</v>
      </c>
      <c r="D292" s="33" t="s">
        <v>100</v>
      </c>
      <c r="E292" s="34">
        <v>7.99</v>
      </c>
      <c r="F292" s="35">
        <v>453</v>
      </c>
      <c r="G292" s="61">
        <v>1</v>
      </c>
      <c r="H292" s="34">
        <f>($H$182/$F$182)*453</f>
        <v>581.2831858407079</v>
      </c>
      <c r="I292" s="34">
        <f>I237/F237*453</f>
        <v>92.20353982300885</v>
      </c>
      <c r="J292" s="34"/>
      <c r="K292" s="34">
        <v>0</v>
      </c>
      <c r="L292" s="34">
        <v>453</v>
      </c>
      <c r="M292" s="38">
        <v>58.9076723016905</v>
      </c>
      <c r="N292" s="36">
        <v>0</v>
      </c>
      <c r="O292" s="37">
        <v>0</v>
      </c>
      <c r="P292" s="37">
        <f>(I292*G292)/E292</f>
        <v>11.539867312016126</v>
      </c>
    </row>
    <row r="293" spans="1:16" ht="13.2" customHeight="1">
      <c r="A293" s="4" t="s">
        <v>92</v>
      </c>
      <c r="C293" s="44" t="s">
        <v>175</v>
      </c>
      <c r="D293" s="33" t="s">
        <v>103</v>
      </c>
      <c r="E293" s="34">
        <v>5.49</v>
      </c>
      <c r="F293" s="35">
        <v>453</v>
      </c>
      <c r="G293" s="34">
        <v>1</v>
      </c>
      <c r="H293" s="34"/>
      <c r="I293" s="34"/>
      <c r="J293" s="34"/>
      <c r="K293" s="34">
        <f>H293*G293</f>
        <v>0</v>
      </c>
      <c r="L293" s="34">
        <f>F293*G293</f>
        <v>453</v>
      </c>
      <c r="M293" s="38">
        <f>F293*G293/E293</f>
        <v>82.51366120218579</v>
      </c>
      <c r="N293" s="66">
        <f>M293/173</f>
        <v>0.47695757920338605</v>
      </c>
      <c r="O293" s="36">
        <f>K293/E293</f>
        <v>0</v>
      </c>
      <c r="P293" s="37">
        <f>(I293*G293)/E293</f>
        <v>0</v>
      </c>
    </row>
    <row r="294" spans="1:16" ht="13.2" customHeight="1">
      <c r="A294" s="4" t="s">
        <v>92</v>
      </c>
      <c r="C294" s="44" t="s">
        <v>30</v>
      </c>
      <c r="D294" s="33" t="s">
        <v>108</v>
      </c>
      <c r="E294" s="43">
        <v>0.99</v>
      </c>
      <c r="F294" s="43">
        <v>453</v>
      </c>
      <c r="G294" s="76">
        <v>1</v>
      </c>
      <c r="H294" s="43"/>
      <c r="I294" s="43">
        <f>(21*88)/9856*F294</f>
        <v>84.9375</v>
      </c>
      <c r="J294" s="43"/>
      <c r="K294" s="34">
        <f>H294*G294</f>
        <v>0</v>
      </c>
      <c r="L294" s="34">
        <f>F294*G294</f>
        <v>453</v>
      </c>
      <c r="M294" s="38">
        <f>F294*G294/E294</f>
        <v>457.57575757575756</v>
      </c>
      <c r="N294" s="38"/>
      <c r="O294" s="36">
        <f>K294/E294</f>
        <v>0</v>
      </c>
      <c r="P294" s="37">
        <f>(I294*G294)/E294</f>
        <v>85.79545454545455</v>
      </c>
    </row>
    <row r="295" spans="1:16" ht="14.4" customHeight="1">
      <c r="A295" s="15" t="s">
        <v>92</v>
      </c>
      <c r="C295" s="44" t="s">
        <v>30</v>
      </c>
      <c r="D295" s="40" t="s">
        <v>109</v>
      </c>
      <c r="E295" s="41"/>
      <c r="F295" s="41"/>
      <c r="G295" s="41">
        <v>453</v>
      </c>
      <c r="H295" s="44"/>
      <c r="I295" s="44"/>
      <c r="J295" s="44"/>
      <c r="K295" s="34">
        <f>H295*G295</f>
        <v>0</v>
      </c>
      <c r="L295" s="34">
        <f>F295*G295</f>
        <v>0</v>
      </c>
      <c r="M295" s="38" t="e">
        <f>F295*G295/E295</f>
        <v>#DIV/0!</v>
      </c>
      <c r="N295" s="38"/>
      <c r="O295" s="36" t="e">
        <f>K295/E295</f>
        <v>#DIV/0!</v>
      </c>
      <c r="P295" s="37" t="e">
        <f>(I295*G295)/E295</f>
        <v>#DIV/0!</v>
      </c>
    </row>
    <row r="296" spans="2:16" ht="13.2" customHeight="1">
      <c r="B296" s="4"/>
      <c r="C296" s="44" t="s">
        <v>173</v>
      </c>
      <c r="D296" s="33" t="s">
        <v>35</v>
      </c>
      <c r="E296" s="34">
        <v>0.49</v>
      </c>
      <c r="F296" s="35">
        <v>453</v>
      </c>
      <c r="G296" s="34">
        <v>1</v>
      </c>
      <c r="H296" s="34"/>
      <c r="I296" s="34"/>
      <c r="J296" s="34"/>
      <c r="K296" s="34">
        <f>H296*G296</f>
        <v>0</v>
      </c>
      <c r="L296" s="34">
        <f>F296*G296</f>
        <v>453</v>
      </c>
      <c r="M296" s="38">
        <f>F296*G296/E296</f>
        <v>924.4897959183673</v>
      </c>
      <c r="N296" s="38"/>
      <c r="O296" s="36">
        <f>K296/E296</f>
        <v>0</v>
      </c>
      <c r="P296" s="37">
        <f>(I296*G296)/E296</f>
        <v>0</v>
      </c>
    </row>
    <row r="297" spans="1:16" ht="13.2" customHeight="1">
      <c r="A297" s="4" t="s">
        <v>115</v>
      </c>
      <c r="C297" s="44" t="s">
        <v>30</v>
      </c>
      <c r="D297" s="33" t="s">
        <v>40</v>
      </c>
      <c r="E297" s="43">
        <v>5.49</v>
      </c>
      <c r="F297" s="43">
        <v>85</v>
      </c>
      <c r="G297" s="43">
        <v>16</v>
      </c>
      <c r="H297" s="43">
        <v>25</v>
      </c>
      <c r="I297" s="43">
        <v>3</v>
      </c>
      <c r="J297" s="43"/>
      <c r="K297" s="34">
        <f>H297*G297</f>
        <v>400</v>
      </c>
      <c r="L297" s="34">
        <f>F297*G297</f>
        <v>1360</v>
      </c>
      <c r="M297" s="38">
        <f>F297*G297/E297</f>
        <v>247.7231329690346</v>
      </c>
      <c r="N297" s="38"/>
      <c r="O297" s="36">
        <f>K297/E297</f>
        <v>72.85974499089252</v>
      </c>
      <c r="P297" s="37">
        <f>(I297*G297)/E297</f>
        <v>8.743169398907103</v>
      </c>
    </row>
    <row r="298" spans="2:16" ht="14.4" customHeight="1">
      <c r="B298" s="15" t="s">
        <v>53</v>
      </c>
      <c r="C298" s="44" t="s">
        <v>173</v>
      </c>
      <c r="D298" s="58" t="s">
        <v>54</v>
      </c>
      <c r="E298" s="41">
        <v>2.49</v>
      </c>
      <c r="F298" s="44">
        <f>78</f>
        <v>78</v>
      </c>
      <c r="G298" s="60">
        <f>(453*3)/78</f>
        <v>17.423076923076923</v>
      </c>
      <c r="H298" s="41">
        <v>35</v>
      </c>
      <c r="I298" s="41">
        <v>1</v>
      </c>
      <c r="J298" s="41" t="s">
        <v>27</v>
      </c>
      <c r="K298" s="34">
        <f>H298*G298</f>
        <v>609.8076923076923</v>
      </c>
      <c r="L298" s="34">
        <f>F298*G298</f>
        <v>1359</v>
      </c>
      <c r="M298" s="38">
        <f>F298*G298/E298</f>
        <v>545.7831325301204</v>
      </c>
      <c r="N298" s="38"/>
      <c r="O298" s="36">
        <f>K298/E298</f>
        <v>244.90268767377196</v>
      </c>
      <c r="P298" s="37">
        <f>(I298*G298)/E298</f>
        <v>6.997219647822057</v>
      </c>
    </row>
    <row r="299" spans="1:16" ht="14.4" customHeight="1">
      <c r="A299" s="4" t="s">
        <v>46</v>
      </c>
      <c r="C299" s="44" t="s">
        <v>30</v>
      </c>
      <c r="D299" s="33" t="s">
        <v>74</v>
      </c>
      <c r="E299" s="34" t="s">
        <v>136</v>
      </c>
      <c r="F299" s="35">
        <v>43</v>
      </c>
      <c r="G299" s="34">
        <v>24</v>
      </c>
      <c r="H299" s="34">
        <v>190</v>
      </c>
      <c r="I299" s="34">
        <v>4</v>
      </c>
      <c r="J299" s="34">
        <f>G299*F299</f>
        <v>1032</v>
      </c>
      <c r="K299" s="34" t="e">
        <f>#REF!*F299</f>
        <v>#REF!</v>
      </c>
      <c r="L299" s="44"/>
      <c r="M299" s="38"/>
      <c r="N299" s="38"/>
      <c r="O299" s="36" t="e">
        <f>J299/E299</f>
        <v>#VALUE!</v>
      </c>
      <c r="P299" s="37" t="e">
        <f>(H299*F299)/E299</f>
        <v>#VALUE!</v>
      </c>
    </row>
    <row r="300" spans="1:16" ht="14.4" customHeight="1">
      <c r="A300" s="15" t="s">
        <v>115</v>
      </c>
      <c r="C300" s="44" t="s">
        <v>30</v>
      </c>
      <c r="D300" s="42" t="s">
        <v>77</v>
      </c>
      <c r="E300" s="41">
        <v>1.8</v>
      </c>
      <c r="F300" s="41">
        <v>453</v>
      </c>
      <c r="G300" s="44">
        <v>1</v>
      </c>
      <c r="H300" s="44"/>
      <c r="I300" s="44"/>
      <c r="J300" s="44"/>
      <c r="K300" s="34">
        <f>H300*G300</f>
        <v>0</v>
      </c>
      <c r="L300" s="34">
        <f>F300*G300</f>
        <v>453</v>
      </c>
      <c r="M300" s="38">
        <f>F300*G300/E300</f>
        <v>251.66666666666666</v>
      </c>
      <c r="N300" s="38"/>
      <c r="O300" s="36">
        <f>K300/E300</f>
        <v>0</v>
      </c>
      <c r="P300" s="37">
        <f>(I300*F300)/E300</f>
        <v>0</v>
      </c>
    </row>
    <row r="301" spans="1:16" ht="14.4" customHeight="1">
      <c r="A301" s="15" t="s">
        <v>115</v>
      </c>
      <c r="C301" s="44" t="s">
        <v>175</v>
      </c>
      <c r="D301" s="72" t="s">
        <v>94</v>
      </c>
      <c r="E301" s="41">
        <v>1.39</v>
      </c>
      <c r="F301" s="41">
        <f>3*45</f>
        <v>135</v>
      </c>
      <c r="G301" s="44">
        <v>1</v>
      </c>
      <c r="H301" s="44"/>
      <c r="I301" s="44"/>
      <c r="J301" s="57" t="s">
        <v>27</v>
      </c>
      <c r="K301" s="34">
        <f>H301*G301</f>
        <v>0</v>
      </c>
      <c r="L301" s="34">
        <f>F301*G301</f>
        <v>135</v>
      </c>
      <c r="M301" s="38">
        <f>F301*G301/E301</f>
        <v>97.12230215827338</v>
      </c>
      <c r="N301" s="67"/>
      <c r="O301" s="36">
        <f>K301/E301</f>
        <v>0</v>
      </c>
      <c r="P301" s="37">
        <f>(I301*G301)/E301</f>
        <v>0</v>
      </c>
    </row>
    <row r="302" spans="1:16" ht="14.4" customHeight="1">
      <c r="A302" s="15" t="s">
        <v>115</v>
      </c>
      <c r="C302" s="44" t="s">
        <v>30</v>
      </c>
      <c r="D302" s="40" t="s">
        <v>60</v>
      </c>
      <c r="E302" s="41" t="s">
        <v>136</v>
      </c>
      <c r="F302" s="41"/>
      <c r="G302" s="44">
        <f>2.2*453</f>
        <v>996.6000000000001</v>
      </c>
      <c r="H302" s="44"/>
      <c r="I302" s="44"/>
      <c r="J302" s="44"/>
      <c r="K302" s="34">
        <f>H302*G302</f>
        <v>0</v>
      </c>
      <c r="L302" s="34">
        <f>F302*G302</f>
        <v>0</v>
      </c>
      <c r="M302" s="38" t="e">
        <f>F302*G302/E302</f>
        <v>#VALUE!</v>
      </c>
      <c r="N302" s="38"/>
      <c r="O302" s="36" t="e">
        <f>K302/E302</f>
        <v>#VALUE!</v>
      </c>
      <c r="P302" s="37" t="e">
        <f>(I302*G302)/E302</f>
        <v>#VALUE!</v>
      </c>
    </row>
    <row r="303" spans="1:16" ht="13.2" customHeight="1">
      <c r="A303" s="15" t="s">
        <v>115</v>
      </c>
      <c r="C303" s="44" t="s">
        <v>30</v>
      </c>
      <c r="D303" s="72" t="s">
        <v>96</v>
      </c>
      <c r="E303" s="41" t="s">
        <v>52</v>
      </c>
      <c r="F303" s="44"/>
      <c r="G303" s="44"/>
      <c r="H303" s="44"/>
      <c r="I303" s="44"/>
      <c r="J303" s="44"/>
      <c r="K303" s="34">
        <f>H303*G303</f>
        <v>0</v>
      </c>
      <c r="L303" s="34">
        <f>F303*G303</f>
        <v>0</v>
      </c>
      <c r="M303" s="38" t="e">
        <f>F303*G303/E303</f>
        <v>#VALUE!</v>
      </c>
      <c r="N303" s="67"/>
      <c r="O303" s="36" t="e">
        <f>K303/E303</f>
        <v>#VALUE!</v>
      </c>
      <c r="P303" s="37" t="e">
        <f>(I303*G303)/E303</f>
        <v>#VALUE!</v>
      </c>
    </row>
    <row r="304" spans="1:16" ht="14.4" customHeight="1">
      <c r="A304" s="15" t="s">
        <v>115</v>
      </c>
      <c r="C304" s="44" t="s">
        <v>176</v>
      </c>
      <c r="D304" s="58" t="s">
        <v>99</v>
      </c>
      <c r="E304" s="41">
        <v>1.66</v>
      </c>
      <c r="F304" s="41">
        <v>453</v>
      </c>
      <c r="G304" s="59">
        <v>1</v>
      </c>
      <c r="H304" s="44"/>
      <c r="I304" s="44"/>
      <c r="J304" s="41" t="s">
        <v>27</v>
      </c>
      <c r="K304" s="34">
        <f>H304*G304</f>
        <v>0</v>
      </c>
      <c r="L304" s="34">
        <f>F304*G304</f>
        <v>453</v>
      </c>
      <c r="M304" s="38">
        <f>F304*G304/E304</f>
        <v>272.89156626506025</v>
      </c>
      <c r="N304" s="66">
        <f>M304/511</f>
        <v>0.5340343762525641</v>
      </c>
      <c r="O304" s="36">
        <f>K304/E304</f>
        <v>0</v>
      </c>
      <c r="P304" s="37">
        <f>(I304*G304)/E304</f>
        <v>0</v>
      </c>
    </row>
    <row r="305" spans="3:16" ht="14.4" customHeight="1">
      <c r="C305" s="44" t="s">
        <v>173</v>
      </c>
      <c r="D305" s="74" t="s">
        <v>102</v>
      </c>
      <c r="E305" s="41">
        <v>0.99</v>
      </c>
      <c r="F305" s="41">
        <f>0.75*453</f>
        <v>339.75</v>
      </c>
      <c r="G305" s="44">
        <v>1</v>
      </c>
      <c r="H305" s="44"/>
      <c r="I305" s="44"/>
      <c r="J305" s="41" t="s">
        <v>27</v>
      </c>
      <c r="K305" s="34">
        <f>H305*G305</f>
        <v>0</v>
      </c>
      <c r="L305" s="34">
        <f>F305*G305</f>
        <v>339.75</v>
      </c>
      <c r="M305" s="38">
        <f>F305*G305/E305</f>
        <v>343.1818181818182</v>
      </c>
      <c r="N305" s="66">
        <f>M305/462</f>
        <v>0.7428177882723337</v>
      </c>
      <c r="O305" s="36">
        <f>K305/E305</f>
        <v>0</v>
      </c>
      <c r="P305" s="37">
        <f>(I305*G305)/E305</f>
        <v>0</v>
      </c>
    </row>
    <row r="306" spans="1:16" ht="14.4" customHeight="1">
      <c r="A306" s="31"/>
      <c r="B306" s="15">
        <v>1</v>
      </c>
      <c r="C306" s="32" t="s">
        <v>23</v>
      </c>
      <c r="D306" s="74" t="s">
        <v>106</v>
      </c>
      <c r="E306" s="41">
        <v>0.33</v>
      </c>
      <c r="F306" s="44">
        <v>95</v>
      </c>
      <c r="G306" s="44">
        <v>1</v>
      </c>
      <c r="H306" s="44"/>
      <c r="I306" s="44"/>
      <c r="J306" s="41" t="s">
        <v>27</v>
      </c>
      <c r="K306" s="34">
        <f>H306*G306</f>
        <v>0</v>
      </c>
      <c r="L306" s="34">
        <f>F306*G306</f>
        <v>95</v>
      </c>
      <c r="M306" s="38">
        <f>F306*G306/E306</f>
        <v>287.8787878787879</v>
      </c>
      <c r="N306" s="66">
        <f>M306/454</f>
        <v>0.6340942464290482</v>
      </c>
      <c r="O306" s="36">
        <f>K306/E306</f>
        <v>0</v>
      </c>
      <c r="P306" s="37">
        <f>(I306*G306)/E306</f>
        <v>0</v>
      </c>
    </row>
    <row r="307" spans="1:16" ht="14.4" customHeight="1">
      <c r="A307" s="31"/>
      <c r="C307" s="32" t="s">
        <v>23</v>
      </c>
      <c r="D307" s="72" t="s">
        <v>122</v>
      </c>
      <c r="E307" s="41">
        <v>3.14</v>
      </c>
      <c r="F307" s="44">
        <f>453*10</f>
        <v>4530</v>
      </c>
      <c r="G307" s="60">
        <v>1</v>
      </c>
      <c r="H307" s="44"/>
      <c r="I307" s="44"/>
      <c r="J307" s="41" t="s">
        <v>27</v>
      </c>
      <c r="K307" s="34">
        <f>H307*G307</f>
        <v>0</v>
      </c>
      <c r="L307" s="34">
        <f>F307*G307</f>
        <v>4530</v>
      </c>
      <c r="M307" s="38">
        <f>F307*G307/E307</f>
        <v>1442.6751592356688</v>
      </c>
      <c r="N307" s="66">
        <f>M307/2680</f>
        <v>0.5383116265804735</v>
      </c>
      <c r="O307" s="36">
        <f>K307/E307</f>
        <v>0</v>
      </c>
      <c r="P307" s="37">
        <f>(I307*G307)/E307</f>
        <v>0</v>
      </c>
    </row>
    <row r="308" spans="1:16" ht="13.2" customHeight="1">
      <c r="A308" s="15" t="s">
        <v>115</v>
      </c>
      <c r="C308" s="44" t="s">
        <v>30</v>
      </c>
      <c r="D308" s="41" t="s">
        <v>126</v>
      </c>
      <c r="E308" s="41">
        <v>4.99</v>
      </c>
      <c r="F308" s="41"/>
      <c r="G308" s="41">
        <v>85</v>
      </c>
      <c r="H308" s="41">
        <v>13</v>
      </c>
      <c r="I308" s="41">
        <v>15</v>
      </c>
      <c r="J308" s="41">
        <v>1</v>
      </c>
      <c r="K308" s="34">
        <f>H308*G308</f>
        <v>1105</v>
      </c>
      <c r="L308" s="34">
        <f>F308*G308</f>
        <v>0</v>
      </c>
      <c r="M308" s="38">
        <f>F308*G308/E308</f>
        <v>0</v>
      </c>
      <c r="N308" s="38"/>
      <c r="O308" s="36">
        <f>K308/E308</f>
        <v>221.44288577154308</v>
      </c>
      <c r="P308" s="37">
        <f>(I308*G308)/E308</f>
        <v>255.51102204408818</v>
      </c>
    </row>
    <row r="309" spans="1:16" ht="13.2" customHeight="1">
      <c r="A309" s="15" t="s">
        <v>115</v>
      </c>
      <c r="C309" s="44" t="s">
        <v>30</v>
      </c>
      <c r="D309" s="41" t="s">
        <v>127</v>
      </c>
      <c r="E309" s="41">
        <v>5.49</v>
      </c>
      <c r="F309" s="41">
        <f>85</f>
        <v>85</v>
      </c>
      <c r="G309" s="41">
        <v>13</v>
      </c>
      <c r="H309" s="41">
        <v>20</v>
      </c>
      <c r="I309" s="41">
        <v>2</v>
      </c>
      <c r="J309" s="34"/>
      <c r="K309" s="34">
        <v>0</v>
      </c>
      <c r="L309" s="34">
        <v>226.5</v>
      </c>
      <c r="M309" s="38">
        <v>152.01342281879195</v>
      </c>
      <c r="N309" s="37">
        <v>0</v>
      </c>
      <c r="O309" s="39" t="e">
        <v>#DIV/0!</v>
      </c>
      <c r="P309" s="37">
        <f>(I309*G309)/E309</f>
        <v>4.735883424408015</v>
      </c>
    </row>
    <row r="310" spans="1:16" ht="13.2" customHeight="1">
      <c r="A310" s="31"/>
      <c r="C310" s="32" t="s">
        <v>23</v>
      </c>
      <c r="D310" s="41" t="s">
        <v>130</v>
      </c>
      <c r="E310" s="41">
        <v>0.98</v>
      </c>
      <c r="F310" s="41">
        <v>453</v>
      </c>
      <c r="G310" s="44">
        <v>1</v>
      </c>
      <c r="H310" s="44"/>
      <c r="I310" s="44"/>
      <c r="J310" s="44"/>
      <c r="K310" s="34">
        <f>H310*G310</f>
        <v>0</v>
      </c>
      <c r="L310" s="34">
        <f>F310*G310</f>
        <v>453</v>
      </c>
      <c r="M310" s="55">
        <f>F310*G310/E310</f>
        <v>462.2448979591837</v>
      </c>
      <c r="N310" s="38"/>
      <c r="O310" s="36">
        <f>K310/E310</f>
        <v>0</v>
      </c>
      <c r="P310" s="37">
        <f>(I310*G310)/E310</f>
        <v>0</v>
      </c>
    </row>
    <row r="311" spans="1:16" ht="13.2" customHeight="1">
      <c r="A311" s="15" t="s">
        <v>115</v>
      </c>
      <c r="C311" s="44" t="s">
        <v>30</v>
      </c>
      <c r="D311" s="41" t="s">
        <v>97</v>
      </c>
      <c r="E311" s="41" t="s">
        <v>136</v>
      </c>
      <c r="F311" s="41"/>
      <c r="G311" s="41">
        <f>453*0.5</f>
        <v>226.5</v>
      </c>
      <c r="H311" s="44"/>
      <c r="I311" s="44"/>
      <c r="J311" s="44"/>
      <c r="K311" s="34">
        <f>H311*G311</f>
        <v>0</v>
      </c>
      <c r="L311" s="34">
        <f>F311*G311</f>
        <v>0</v>
      </c>
      <c r="M311" s="38" t="e">
        <f>F311*G311/E311</f>
        <v>#VALUE!</v>
      </c>
      <c r="N311" s="38"/>
      <c r="O311" s="36" t="e">
        <f>K311/E311</f>
        <v>#VALUE!</v>
      </c>
      <c r="P311" s="37" t="e">
        <f>(I311*G311)/E311</f>
        <v>#VALUE!</v>
      </c>
    </row>
    <row r="312" spans="1:17" ht="13.2" customHeight="1">
      <c r="A312" s="4" t="s">
        <v>21</v>
      </c>
      <c r="C312" s="44" t="s">
        <v>30</v>
      </c>
      <c r="D312" s="33" t="s">
        <v>22</v>
      </c>
      <c r="E312" s="43">
        <v>10.99</v>
      </c>
      <c r="F312" s="43">
        <v>14</v>
      </c>
      <c r="G312" s="43">
        <v>32</v>
      </c>
      <c r="H312" s="43">
        <v>100</v>
      </c>
      <c r="I312" s="43">
        <v>0</v>
      </c>
      <c r="J312" s="34"/>
      <c r="K312" s="34">
        <f>H312*G312</f>
        <v>3200</v>
      </c>
      <c r="L312" s="34">
        <f>F312*G312</f>
        <v>448</v>
      </c>
      <c r="M312" s="38">
        <f>F312*G312/E312</f>
        <v>40.76433121019108</v>
      </c>
      <c r="N312" s="38"/>
      <c r="O312" s="36">
        <f>K312/E312</f>
        <v>291.17379435850773</v>
      </c>
      <c r="P312" s="37">
        <f>(I312*G312)/E312</f>
        <v>0</v>
      </c>
      <c r="Q312">
        <v>322</v>
      </c>
    </row>
    <row r="313" spans="1:16" ht="14.4" customHeight="1">
      <c r="A313" s="15" t="s">
        <v>21</v>
      </c>
      <c r="C313" s="44" t="s">
        <v>30</v>
      </c>
      <c r="D313" s="58" t="s">
        <v>26</v>
      </c>
      <c r="E313" s="41">
        <v>6.99</v>
      </c>
      <c r="F313" s="41">
        <v>21</v>
      </c>
      <c r="G313" s="41">
        <v>21</v>
      </c>
      <c r="H313" s="41">
        <v>60</v>
      </c>
      <c r="I313" s="41">
        <v>6</v>
      </c>
      <c r="J313" s="34"/>
      <c r="K313" s="44"/>
      <c r="L313" s="34">
        <f>F313*G313</f>
        <v>441</v>
      </c>
      <c r="M313" s="38">
        <f>F313*G313/E313</f>
        <v>63.0901287553648</v>
      </c>
      <c r="N313" s="38"/>
      <c r="O313" s="36">
        <f>K313/E313</f>
        <v>0</v>
      </c>
      <c r="P313" s="37">
        <f>(I313*G313)/E313</f>
        <v>18.025751072961373</v>
      </c>
    </row>
    <row r="314" spans="2:16" ht="13.2" customHeight="1">
      <c r="B314" s="4"/>
      <c r="C314" s="44" t="s">
        <v>173</v>
      </c>
      <c r="D314" s="64" t="s">
        <v>28</v>
      </c>
      <c r="E314" s="34">
        <v>3.99</v>
      </c>
      <c r="F314" s="35">
        <v>50</v>
      </c>
      <c r="G314" s="34">
        <v>18</v>
      </c>
      <c r="H314" s="34">
        <v>70</v>
      </c>
      <c r="I314" s="34">
        <v>6</v>
      </c>
      <c r="J314" s="34"/>
      <c r="K314" s="34">
        <f>H314*G314</f>
        <v>1260</v>
      </c>
      <c r="L314" s="34">
        <f>F314*G314</f>
        <v>900</v>
      </c>
      <c r="M314" s="38">
        <f>F314*G314/E314</f>
        <v>225.56390977443607</v>
      </c>
      <c r="N314" s="66">
        <f>M314/968</f>
        <v>0.23302056794879758</v>
      </c>
      <c r="O314" s="36">
        <f>K314/E314</f>
        <v>315.7894736842105</v>
      </c>
      <c r="P314" s="37">
        <f>(I314*G314)/E314</f>
        <v>27.06766917293233</v>
      </c>
    </row>
    <row r="315" spans="1:16" ht="13.2" customHeight="1">
      <c r="A315" s="4" t="s">
        <v>21</v>
      </c>
      <c r="C315" s="44" t="s">
        <v>105</v>
      </c>
      <c r="D315" s="33" t="s">
        <v>31</v>
      </c>
      <c r="E315" s="34">
        <v>5.19</v>
      </c>
      <c r="F315" s="35">
        <v>15</v>
      </c>
      <c r="G315" s="34">
        <v>34</v>
      </c>
      <c r="H315" s="34">
        <v>120</v>
      </c>
      <c r="I315" s="34">
        <v>0</v>
      </c>
      <c r="J315" s="34"/>
      <c r="K315" s="34">
        <f>H315*G315</f>
        <v>4080</v>
      </c>
      <c r="L315" s="34">
        <f>F315*G315</f>
        <v>510</v>
      </c>
      <c r="M315" s="38">
        <f>F315*G315/E315</f>
        <v>98.26589595375722</v>
      </c>
      <c r="N315" s="66">
        <f>M315/155</f>
        <v>0.6339735222823046</v>
      </c>
      <c r="O315" s="36">
        <f>K315/E315</f>
        <v>786.1271676300578</v>
      </c>
      <c r="P315" s="37">
        <f>(I315*G315)/E315</f>
        <v>0</v>
      </c>
    </row>
    <row r="316" spans="1:16" ht="13.2" customHeight="1">
      <c r="A316" s="4" t="s">
        <v>21</v>
      </c>
      <c r="C316" s="44" t="s">
        <v>176</v>
      </c>
      <c r="D316" s="33" t="s">
        <v>36</v>
      </c>
      <c r="E316" s="34"/>
      <c r="F316" s="35">
        <v>54</v>
      </c>
      <c r="G316" s="34">
        <v>3.5</v>
      </c>
      <c r="H316" s="34">
        <v>180</v>
      </c>
      <c r="I316" s="34">
        <v>7</v>
      </c>
      <c r="J316" s="34"/>
      <c r="K316" s="34">
        <f>H316*G316</f>
        <v>630</v>
      </c>
      <c r="L316" s="34">
        <f>F316*G316</f>
        <v>189</v>
      </c>
      <c r="M316" s="38" t="e">
        <f>F316*G316/E316</f>
        <v>#DIV/0!</v>
      </c>
      <c r="N316" s="38"/>
      <c r="O316" s="36" t="e">
        <f>K316/E316</f>
        <v>#DIV/0!</v>
      </c>
      <c r="P316" s="37" t="e">
        <f>(I316*G316)/E316</f>
        <v>#DIV/0!</v>
      </c>
    </row>
    <row r="317" spans="2:16" ht="13.2" customHeight="1">
      <c r="B317" s="4"/>
      <c r="C317" s="44" t="s">
        <v>173</v>
      </c>
      <c r="D317" s="33" t="s">
        <v>39</v>
      </c>
      <c r="E317" s="34">
        <v>0.89</v>
      </c>
      <c r="F317" s="35">
        <v>150</v>
      </c>
      <c r="G317" s="34">
        <v>1</v>
      </c>
      <c r="H317" s="34">
        <v>100</v>
      </c>
      <c r="I317" s="34">
        <v>15</v>
      </c>
      <c r="J317" s="34"/>
      <c r="K317" s="34">
        <f>H317*G317</f>
        <v>100</v>
      </c>
      <c r="L317" s="34">
        <f>F317*G317</f>
        <v>150</v>
      </c>
      <c r="M317" s="38">
        <f>F317*G317/E317</f>
        <v>168.53932584269663</v>
      </c>
      <c r="N317" s="67"/>
      <c r="O317" s="36">
        <f>K317/E317</f>
        <v>112.35955056179775</v>
      </c>
      <c r="P317" s="37">
        <f>(I317*G317)/E317</f>
        <v>16.853932584269664</v>
      </c>
    </row>
    <row r="318" spans="1:16" ht="13.2" customHeight="1">
      <c r="A318" s="31"/>
      <c r="B318" s="4"/>
      <c r="C318" s="32" t="s">
        <v>23</v>
      </c>
      <c r="D318" s="33" t="s">
        <v>45</v>
      </c>
      <c r="E318" s="34">
        <v>2.63</v>
      </c>
      <c r="F318" s="35">
        <v>240</v>
      </c>
      <c r="G318" s="34">
        <v>8</v>
      </c>
      <c r="H318" s="34">
        <v>150</v>
      </c>
      <c r="I318" s="34">
        <v>8</v>
      </c>
      <c r="J318" s="34"/>
      <c r="K318" s="34">
        <f>H318*G318</f>
        <v>1200</v>
      </c>
      <c r="L318" s="34">
        <f>F318*G318</f>
        <v>1920</v>
      </c>
      <c r="M318" s="38">
        <f>F318*G318/E318</f>
        <v>730.0380228136883</v>
      </c>
      <c r="N318" s="38"/>
      <c r="O318" s="36">
        <f>K318/E318</f>
        <v>456.27376425855516</v>
      </c>
      <c r="P318" s="37">
        <f>(I318*G318)/E318</f>
        <v>24.334600760456276</v>
      </c>
    </row>
    <row r="319" spans="2:16" ht="13.2" customHeight="1">
      <c r="B319" s="4"/>
      <c r="C319" s="44" t="s">
        <v>173</v>
      </c>
      <c r="D319" s="33" t="s">
        <v>29</v>
      </c>
      <c r="E319" s="34">
        <v>0.99</v>
      </c>
      <c r="F319" s="35">
        <v>56</v>
      </c>
      <c r="G319" s="34">
        <v>2</v>
      </c>
      <c r="H319" s="34">
        <v>50</v>
      </c>
      <c r="I319" s="34">
        <v>11</v>
      </c>
      <c r="J319" s="34"/>
      <c r="K319" s="34">
        <f>H319*G319</f>
        <v>100</v>
      </c>
      <c r="L319" s="34">
        <f>F319*G319</f>
        <v>112</v>
      </c>
      <c r="M319" s="38">
        <f>F319*G319/E319</f>
        <v>113.13131313131314</v>
      </c>
      <c r="N319" s="38"/>
      <c r="O319" s="36">
        <f>K319/E319</f>
        <v>101.01010101010101</v>
      </c>
      <c r="P319" s="37">
        <f>(I319*G319)/E319</f>
        <v>22.22222222222222</v>
      </c>
    </row>
    <row r="320" spans="3:16" ht="14.4" customHeight="1">
      <c r="C320" s="44" t="s">
        <v>173</v>
      </c>
      <c r="D320" s="58" t="s">
        <v>37</v>
      </c>
      <c r="E320" s="41">
        <v>1.49</v>
      </c>
      <c r="F320" s="41">
        <v>4</v>
      </c>
      <c r="G320" s="41">
        <v>113</v>
      </c>
      <c r="H320" s="41">
        <v>15</v>
      </c>
      <c r="I320" s="41">
        <v>4</v>
      </c>
      <c r="J320" s="57" t="s">
        <v>27</v>
      </c>
      <c r="K320" s="34">
        <f>H320*G320</f>
        <v>1695</v>
      </c>
      <c r="L320" s="34">
        <f>F320*G320</f>
        <v>452</v>
      </c>
      <c r="M320" s="38">
        <f>F320*G320/E320</f>
        <v>303.3557046979866</v>
      </c>
      <c r="N320" s="38"/>
      <c r="O320" s="36">
        <f>K320/E320</f>
        <v>1137.5838926174497</v>
      </c>
      <c r="P320" s="37">
        <f>(I320*G320)/E320</f>
        <v>303.3557046979866</v>
      </c>
    </row>
    <row r="321" spans="1:16" ht="14.4" customHeight="1">
      <c r="A321" s="4" t="s">
        <v>115</v>
      </c>
      <c r="C321" s="44" t="s">
        <v>30</v>
      </c>
      <c r="D321" s="33" t="s">
        <v>131</v>
      </c>
      <c r="E321" s="34" t="s">
        <v>136</v>
      </c>
      <c r="F321" s="34"/>
      <c r="G321" s="35">
        <v>453</v>
      </c>
      <c r="H321" s="34"/>
      <c r="I321" s="34"/>
      <c r="J321" s="34"/>
      <c r="K321" s="34">
        <f>H321*G321</f>
        <v>0</v>
      </c>
      <c r="L321" s="34">
        <f>F321*G321</f>
        <v>0</v>
      </c>
      <c r="M321" s="38" t="e">
        <f>F321*G321/E321</f>
        <v>#VALUE!</v>
      </c>
      <c r="N321" s="38"/>
      <c r="O321" s="36" t="e">
        <f>K321/E321</f>
        <v>#VALUE!</v>
      </c>
      <c r="P321" s="37" t="e">
        <f>(I321*G321)/E321</f>
        <v>#VALUE!</v>
      </c>
    </row>
    <row r="322" spans="1:16" ht="13.2" customHeight="1">
      <c r="A322" s="4" t="s">
        <v>46</v>
      </c>
      <c r="C322" s="44" t="s">
        <v>30</v>
      </c>
      <c r="D322" s="33" t="s">
        <v>72</v>
      </c>
      <c r="E322" s="34" t="s">
        <v>156</v>
      </c>
      <c r="F322" s="35"/>
      <c r="G322" s="34"/>
      <c r="H322" s="34"/>
      <c r="I322" s="34"/>
      <c r="J322" s="34"/>
      <c r="K322" s="34"/>
      <c r="L322" s="44"/>
      <c r="M322" s="56" t="s">
        <v>179</v>
      </c>
      <c r="N322" s="38" t="e">
        <f>M322/756</f>
        <v>#VALUE!</v>
      </c>
      <c r="O322" s="36" t="e">
        <f>J322/E322</f>
        <v>#VALUE!</v>
      </c>
      <c r="P322" s="37" t="e">
        <f>(H322*F322)/E322</f>
        <v>#VALUE!</v>
      </c>
    </row>
    <row r="323" spans="1:16" ht="13.2" customHeight="1">
      <c r="A323" s="4" t="s">
        <v>115</v>
      </c>
      <c r="C323" s="44" t="s">
        <v>175</v>
      </c>
      <c r="D323" s="33" t="s">
        <v>40</v>
      </c>
      <c r="E323" s="43" t="s">
        <v>148</v>
      </c>
      <c r="F323" s="43">
        <v>453</v>
      </c>
      <c r="G323" s="43">
        <v>1</v>
      </c>
      <c r="H323" s="43"/>
      <c r="I323" s="43"/>
      <c r="J323" s="34"/>
      <c r="K323" s="34">
        <f>H323*G323</f>
        <v>0</v>
      </c>
      <c r="L323" s="34">
        <f>F323*G323</f>
        <v>453</v>
      </c>
      <c r="M323" s="56" t="s">
        <v>179</v>
      </c>
      <c r="N323" s="56"/>
      <c r="O323" s="36" t="e">
        <f>K323/E323</f>
        <v>#VALUE!</v>
      </c>
      <c r="P323" s="37" t="e">
        <f>(I323*G323)/E323</f>
        <v>#VALUE!</v>
      </c>
    </row>
    <row r="324" spans="2:16" ht="13.2" customHeight="1">
      <c r="B324" s="4"/>
      <c r="C324" s="44" t="s">
        <v>173</v>
      </c>
      <c r="D324" s="33" t="s">
        <v>56</v>
      </c>
      <c r="E324" s="43">
        <v>2.99</v>
      </c>
      <c r="F324" s="33">
        <v>31</v>
      </c>
      <c r="G324" s="43">
        <v>73</v>
      </c>
      <c r="H324" s="43">
        <v>100</v>
      </c>
      <c r="I324" s="43">
        <v>4</v>
      </c>
      <c r="J324" s="34"/>
      <c r="K324" s="34">
        <f>H324*G324</f>
        <v>7300</v>
      </c>
      <c r="L324" s="34">
        <f>F324*G324</f>
        <v>2263</v>
      </c>
      <c r="M324" s="38">
        <f>F324*G324/E324</f>
        <v>756.8561872909698</v>
      </c>
      <c r="N324" s="66">
        <f>M324/1891</f>
        <v>0.40024124129612365</v>
      </c>
      <c r="O324" s="36">
        <f>K324/E324</f>
        <v>2441.4715719063543</v>
      </c>
      <c r="P324" s="37">
        <f>(I324*G324)/E324</f>
        <v>97.65886287625418</v>
      </c>
    </row>
    <row r="325" spans="1:16" ht="13.2" customHeight="1">
      <c r="A325" s="4" t="s">
        <v>46</v>
      </c>
      <c r="C325" s="44" t="s">
        <v>105</v>
      </c>
      <c r="D325" s="33" t="s">
        <v>59</v>
      </c>
      <c r="E325" s="34">
        <v>1.99</v>
      </c>
      <c r="F325" s="35">
        <v>70</v>
      </c>
      <c r="G325" s="34">
        <f>3</f>
        <v>3</v>
      </c>
      <c r="H325" s="34">
        <v>250</v>
      </c>
      <c r="I325" s="34">
        <v>9</v>
      </c>
      <c r="J325" s="34"/>
      <c r="K325" s="34">
        <f>H325*G325</f>
        <v>750</v>
      </c>
      <c r="L325" s="34">
        <f>F325*G325</f>
        <v>210</v>
      </c>
      <c r="M325" s="38">
        <f>F325*G325/E325</f>
        <v>105.52763819095478</v>
      </c>
      <c r="N325" s="66">
        <f>M325/275</f>
        <v>0.38373686614892644</v>
      </c>
      <c r="O325" s="36">
        <f>K325/E325</f>
        <v>376.88442211055275</v>
      </c>
      <c r="P325" s="37">
        <f>(I325*G325)/E325</f>
        <v>13.5678391959799</v>
      </c>
    </row>
    <row r="326" spans="1:16" ht="13.2" customHeight="1">
      <c r="A326" s="4" t="s">
        <v>46</v>
      </c>
      <c r="C326" s="44" t="s">
        <v>175</v>
      </c>
      <c r="D326" s="33" t="s">
        <v>55</v>
      </c>
      <c r="E326" s="34" t="s">
        <v>148</v>
      </c>
      <c r="F326" s="35">
        <v>42</v>
      </c>
      <c r="G326" s="34">
        <v>5</v>
      </c>
      <c r="H326" s="34">
        <v>200</v>
      </c>
      <c r="I326" s="34">
        <v>4</v>
      </c>
      <c r="J326" s="34"/>
      <c r="K326" s="34">
        <f>H326*G326</f>
        <v>1000</v>
      </c>
      <c r="L326" s="34">
        <f>F326*G326</f>
        <v>210</v>
      </c>
      <c r="M326" s="38" t="e">
        <f>F326*G326/E326</f>
        <v>#VALUE!</v>
      </c>
      <c r="N326" s="38"/>
      <c r="O326" s="36" t="e">
        <f>K326/E326</f>
        <v>#VALUE!</v>
      </c>
      <c r="P326" s="37" t="e">
        <f>(I326*G326)/E326</f>
        <v>#VALUE!</v>
      </c>
    </row>
    <row r="327" spans="1:16" ht="13.2" customHeight="1">
      <c r="A327" s="4" t="s">
        <v>46</v>
      </c>
      <c r="C327" s="44" t="s">
        <v>175</v>
      </c>
      <c r="D327" s="33" t="s">
        <v>61</v>
      </c>
      <c r="E327" s="34" t="s">
        <v>52</v>
      </c>
      <c r="F327" s="35">
        <v>32</v>
      </c>
      <c r="G327" s="34">
        <v>14</v>
      </c>
      <c r="H327" s="34">
        <v>70</v>
      </c>
      <c r="I327" s="34">
        <v>8</v>
      </c>
      <c r="J327" s="34"/>
      <c r="K327" s="34">
        <f>H327*G327</f>
        <v>980</v>
      </c>
      <c r="L327" s="34">
        <f>F327*G327</f>
        <v>448</v>
      </c>
      <c r="M327" s="38" t="e">
        <f>F327*G327/E327</f>
        <v>#VALUE!</v>
      </c>
      <c r="N327" s="38"/>
      <c r="O327" s="36" t="e">
        <f>K327/E327</f>
        <v>#VALUE!</v>
      </c>
      <c r="P327" s="37" t="e">
        <f>(I327*G327)/E327</f>
        <v>#VALUE!</v>
      </c>
    </row>
    <row r="328" spans="1:16" ht="13.2" customHeight="1">
      <c r="A328" s="4" t="s">
        <v>46</v>
      </c>
      <c r="C328" s="44" t="s">
        <v>176</v>
      </c>
      <c r="D328" s="33" t="s">
        <v>66</v>
      </c>
      <c r="E328" s="34">
        <v>3.98</v>
      </c>
      <c r="F328" s="35" t="s">
        <v>152</v>
      </c>
      <c r="G328" s="34">
        <v>6</v>
      </c>
      <c r="H328" s="34">
        <v>190</v>
      </c>
      <c r="I328" s="34">
        <v>0</v>
      </c>
      <c r="J328" s="34"/>
      <c r="K328" s="34">
        <f>H328*G328</f>
        <v>1140</v>
      </c>
      <c r="L328" s="34" t="e">
        <f>F328*G328</f>
        <v>#VALUE!</v>
      </c>
      <c r="M328" s="38" t="e">
        <f>F328*G328/E328</f>
        <v>#VALUE!</v>
      </c>
      <c r="N328" s="38"/>
      <c r="O328" s="36">
        <f>K328/E328</f>
        <v>286.4321608040201</v>
      </c>
      <c r="P328" s="37">
        <f>(I328*G328)/E328</f>
        <v>0</v>
      </c>
    </row>
    <row r="329" spans="1:16" ht="14.4" customHeight="1">
      <c r="A329" s="15" t="s">
        <v>46</v>
      </c>
      <c r="C329" s="44" t="s">
        <v>176</v>
      </c>
      <c r="D329" s="42" t="s">
        <v>69</v>
      </c>
      <c r="E329" s="41">
        <v>5.68</v>
      </c>
      <c r="F329" s="41">
        <v>5</v>
      </c>
      <c r="G329" s="41">
        <v>181</v>
      </c>
      <c r="H329" s="41">
        <v>25</v>
      </c>
      <c r="I329" s="41">
        <v>2</v>
      </c>
      <c r="J329" s="41" t="s">
        <v>27</v>
      </c>
      <c r="K329" s="34">
        <f>H329*G329</f>
        <v>4525</v>
      </c>
      <c r="L329" s="34">
        <f>F329*G329</f>
        <v>905</v>
      </c>
      <c r="M329" s="38">
        <f>F329*G329/E329</f>
        <v>159.33098591549296</v>
      </c>
      <c r="N329" s="38"/>
      <c r="O329" s="36">
        <f>K329/E329</f>
        <v>796.6549295774648</v>
      </c>
      <c r="P329" s="37">
        <f>(I329*G329)/E329</f>
        <v>63.732394366197184</v>
      </c>
    </row>
    <row r="330" spans="1:16" ht="13.2" customHeight="1">
      <c r="A330" s="31"/>
      <c r="C330" s="32" t="s">
        <v>23</v>
      </c>
      <c r="D330" s="41" t="s">
        <v>71</v>
      </c>
      <c r="E330" s="41">
        <v>6.29</v>
      </c>
      <c r="F330" s="41">
        <v>28</v>
      </c>
      <c r="G330" s="41">
        <v>35</v>
      </c>
      <c r="H330" s="41">
        <v>170</v>
      </c>
      <c r="I330" s="41">
        <v>7</v>
      </c>
      <c r="J330" s="44"/>
      <c r="K330" s="34">
        <f>H330*G330</f>
        <v>5950</v>
      </c>
      <c r="L330" s="34">
        <f>F330*G330</f>
        <v>980</v>
      </c>
      <c r="M330" s="38">
        <f>F330*G330/E330</f>
        <v>155.80286168521462</v>
      </c>
      <c r="N330" s="66">
        <f>M330/388</f>
        <v>0.4015537672299346</v>
      </c>
      <c r="O330" s="36">
        <f>K330/E330</f>
        <v>945.9459459459459</v>
      </c>
      <c r="P330" s="37">
        <f>(I330*G330)/E330</f>
        <v>38.950715421303656</v>
      </c>
    </row>
    <row r="331" spans="3:16" ht="13.2" customHeight="1">
      <c r="C331" s="44" t="s">
        <v>173</v>
      </c>
      <c r="D331" s="41" t="s">
        <v>71</v>
      </c>
      <c r="E331" s="41">
        <v>3.49</v>
      </c>
      <c r="F331" s="41">
        <v>28</v>
      </c>
      <c r="G331" s="41">
        <v>16</v>
      </c>
      <c r="H331" s="41">
        <v>160</v>
      </c>
      <c r="I331" s="41">
        <v>6</v>
      </c>
      <c r="J331" s="44"/>
      <c r="K331" s="34">
        <f>H331*G331</f>
        <v>2560</v>
      </c>
      <c r="L331" s="34">
        <f>F331*G331</f>
        <v>448</v>
      </c>
      <c r="M331" s="38">
        <f>F331*G331/E331</f>
        <v>128.36676217765043</v>
      </c>
      <c r="N331" s="66">
        <f>M331/388</f>
        <v>0.3308421705609547</v>
      </c>
      <c r="O331" s="36">
        <f>K331/E331</f>
        <v>733.5243553008595</v>
      </c>
      <c r="P331" s="37">
        <f>(I331*G331)/E331</f>
        <v>27.507163323782233</v>
      </c>
    </row>
    <row r="332" spans="1:16" ht="13.2" customHeight="1">
      <c r="A332" s="4" t="s">
        <v>46</v>
      </c>
      <c r="C332" s="44" t="s">
        <v>175</v>
      </c>
      <c r="D332" s="33" t="s">
        <v>63</v>
      </c>
      <c r="E332" s="34" t="s">
        <v>148</v>
      </c>
      <c r="F332" s="35">
        <v>56</v>
      </c>
      <c r="G332" s="34">
        <v>5</v>
      </c>
      <c r="H332" s="34">
        <v>80</v>
      </c>
      <c r="I332" s="34">
        <v>8</v>
      </c>
      <c r="J332" s="34"/>
      <c r="K332" s="34">
        <f>H332*G332</f>
        <v>400</v>
      </c>
      <c r="L332" s="34">
        <f>F332*G332</f>
        <v>280</v>
      </c>
      <c r="M332" s="38" t="e">
        <f>F332*G332/E332</f>
        <v>#VALUE!</v>
      </c>
      <c r="N332" s="38"/>
      <c r="O332" s="36" t="e">
        <f>K332/E332</f>
        <v>#VALUE!</v>
      </c>
      <c r="P332" s="37" t="e">
        <f>(I332*G332)/E332</f>
        <v>#VALUE!</v>
      </c>
    </row>
    <row r="333" spans="2:16" ht="13.2" customHeight="1">
      <c r="B333" s="4"/>
      <c r="C333" s="44" t="s">
        <v>173</v>
      </c>
      <c r="D333" s="33" t="s">
        <v>73</v>
      </c>
      <c r="E333" s="34">
        <v>2.69</v>
      </c>
      <c r="F333" s="35">
        <v>40</v>
      </c>
      <c r="G333" s="34">
        <v>13</v>
      </c>
      <c r="H333" s="34">
        <v>150</v>
      </c>
      <c r="I333" s="34">
        <v>5</v>
      </c>
      <c r="J333" s="34"/>
      <c r="K333" s="34">
        <f>H333*G333</f>
        <v>1950</v>
      </c>
      <c r="L333" s="34">
        <f>F333*G333</f>
        <v>520</v>
      </c>
      <c r="M333" s="38">
        <f>F333*G333/E333</f>
        <v>193.3085501858736</v>
      </c>
      <c r="N333" s="38"/>
      <c r="O333" s="36">
        <f>K333/E333</f>
        <v>724.907063197026</v>
      </c>
      <c r="P333" s="37">
        <f>(I333*G333)/E333</f>
        <v>24.1635687732342</v>
      </c>
    </row>
    <row r="334" spans="1:16" ht="13.2" customHeight="1">
      <c r="A334" s="4" t="s">
        <v>46</v>
      </c>
      <c r="C334" s="44" t="s">
        <v>176</v>
      </c>
      <c r="D334" s="33" t="s">
        <v>74</v>
      </c>
      <c r="E334" s="34">
        <v>7.68</v>
      </c>
      <c r="F334" s="35" t="s">
        <v>155</v>
      </c>
      <c r="G334" s="34">
        <v>24</v>
      </c>
      <c r="H334" s="34">
        <v>190</v>
      </c>
      <c r="I334" s="34">
        <v>4</v>
      </c>
      <c r="J334" s="34"/>
      <c r="K334" s="34">
        <f>H334*G334</f>
        <v>4560</v>
      </c>
      <c r="L334" s="34" t="e">
        <f>F334*G334</f>
        <v>#VALUE!</v>
      </c>
      <c r="M334" s="38"/>
      <c r="N334" s="38"/>
      <c r="O334" s="36">
        <f>K334/E334</f>
        <v>593.75</v>
      </c>
      <c r="P334" s="37">
        <f>(I334*G334)/E334</f>
        <v>12.5</v>
      </c>
    </row>
    <row r="335" spans="1:16" ht="13.2" customHeight="1">
      <c r="A335" s="31"/>
      <c r="B335" s="4"/>
      <c r="C335" s="32" t="s">
        <v>23</v>
      </c>
      <c r="D335" s="33" t="s">
        <v>75</v>
      </c>
      <c r="E335" s="34">
        <v>4.23</v>
      </c>
      <c r="F335" s="35">
        <v>45</v>
      </c>
      <c r="G335" s="34">
        <v>100</v>
      </c>
      <c r="H335" s="34">
        <v>160</v>
      </c>
      <c r="I335" s="34">
        <v>3</v>
      </c>
      <c r="J335" s="34"/>
      <c r="K335" s="34">
        <f>H335*G335</f>
        <v>16000</v>
      </c>
      <c r="L335" s="34">
        <f>F335*G335</f>
        <v>4500</v>
      </c>
      <c r="M335" s="38">
        <f>F335*G335/E335</f>
        <v>1063.8297872340424</v>
      </c>
      <c r="N335" s="38"/>
      <c r="O335" s="36">
        <f>K335/E335</f>
        <v>3782.5059101654842</v>
      </c>
      <c r="P335" s="37">
        <f>(I335*G335)/E335</f>
        <v>70.92198581560282</v>
      </c>
    </row>
    <row r="336" spans="2:16" ht="13.2" customHeight="1">
      <c r="B336" s="4"/>
      <c r="C336" s="44" t="s">
        <v>173</v>
      </c>
      <c r="D336" s="33" t="s">
        <v>76</v>
      </c>
      <c r="E336" s="34">
        <v>2.35</v>
      </c>
      <c r="F336" s="35">
        <v>4</v>
      </c>
      <c r="G336" s="34">
        <v>454</v>
      </c>
      <c r="H336" s="34">
        <v>15</v>
      </c>
      <c r="I336" s="34">
        <v>0</v>
      </c>
      <c r="J336" s="34"/>
      <c r="K336" s="34">
        <f>H336*G336</f>
        <v>6810</v>
      </c>
      <c r="L336" s="34">
        <f>F336*G336</f>
        <v>1816</v>
      </c>
      <c r="M336" s="38">
        <f>F336*G336/E336</f>
        <v>772.7659574468084</v>
      </c>
      <c r="N336" s="66">
        <f>M336/1184</f>
        <v>0.652673950546291</v>
      </c>
      <c r="O336" s="36">
        <f>K336/E336</f>
        <v>2897.872340425532</v>
      </c>
      <c r="P336" s="37">
        <f>(I336*G336)/E336</f>
        <v>0</v>
      </c>
    </row>
    <row r="337" spans="1:16" ht="13.2" customHeight="1">
      <c r="A337" s="31"/>
      <c r="B337" s="4"/>
      <c r="C337" s="32" t="s">
        <v>23</v>
      </c>
      <c r="D337" s="33" t="s">
        <v>79</v>
      </c>
      <c r="E337" s="34">
        <v>3.48</v>
      </c>
      <c r="F337" s="35">
        <v>37</v>
      </c>
      <c r="G337" s="34">
        <v>31</v>
      </c>
      <c r="H337" s="34">
        <v>70</v>
      </c>
      <c r="I337" s="34">
        <v>0</v>
      </c>
      <c r="J337" s="34"/>
      <c r="K337" s="34">
        <f>H337*G337</f>
        <v>2170</v>
      </c>
      <c r="L337" s="34">
        <f>F337*G337</f>
        <v>1147</v>
      </c>
      <c r="M337" s="38">
        <f>F337*G337/E337</f>
        <v>329.5977011494253</v>
      </c>
      <c r="N337" s="66">
        <f>M337/610</f>
        <v>0.5403241002449595</v>
      </c>
      <c r="O337" s="36">
        <f>K337/E337</f>
        <v>623.5632183908046</v>
      </c>
      <c r="P337" s="37">
        <f>(I337*G337)/E337</f>
        <v>0</v>
      </c>
    </row>
    <row r="338" spans="3:16" ht="14.4" customHeight="1">
      <c r="C338" s="44" t="s">
        <v>173</v>
      </c>
      <c r="D338" s="33" t="s">
        <v>58</v>
      </c>
      <c r="E338" s="41">
        <v>2.89</v>
      </c>
      <c r="F338" s="41">
        <v>70</v>
      </c>
      <c r="G338" s="41">
        <v>8</v>
      </c>
      <c r="H338" s="41">
        <v>210</v>
      </c>
      <c r="I338" s="41">
        <v>5</v>
      </c>
      <c r="J338" s="41" t="s">
        <v>27</v>
      </c>
      <c r="K338" s="34">
        <f>H338*G338</f>
        <v>1680</v>
      </c>
      <c r="L338" s="34">
        <f>F338*G338</f>
        <v>560</v>
      </c>
      <c r="M338" s="38">
        <f>F338*G338/E338</f>
        <v>193.77162629757785</v>
      </c>
      <c r="N338" s="66">
        <f>M338/444</f>
        <v>0.4364225817513015</v>
      </c>
      <c r="O338" s="36">
        <f>K338/E338</f>
        <v>581.3148788927335</v>
      </c>
      <c r="P338" s="37">
        <f>(I338*G338)/E338</f>
        <v>13.840830449826989</v>
      </c>
    </row>
    <row r="339" spans="1:16" ht="13.2" customHeight="1">
      <c r="A339" s="4" t="s">
        <v>46</v>
      </c>
      <c r="C339" s="44" t="s">
        <v>105</v>
      </c>
      <c r="D339" s="33" t="s">
        <v>82</v>
      </c>
      <c r="E339" s="34">
        <v>0.89</v>
      </c>
      <c r="F339" s="35" t="s">
        <v>52</v>
      </c>
      <c r="G339" s="34">
        <v>24</v>
      </c>
      <c r="H339" s="34">
        <v>70</v>
      </c>
      <c r="I339" s="34">
        <v>2</v>
      </c>
      <c r="J339" s="59"/>
      <c r="K339" s="34">
        <f>H339*G339</f>
        <v>1680</v>
      </c>
      <c r="L339" s="34" t="e">
        <f>F339*G339</f>
        <v>#VALUE!</v>
      </c>
      <c r="M339" s="75" t="s">
        <v>185</v>
      </c>
      <c r="N339" s="38"/>
      <c r="O339" s="77"/>
      <c r="P339" s="37"/>
    </row>
    <row r="340" spans="1:16" ht="13.2" customHeight="1">
      <c r="A340" s="4" t="s">
        <v>46</v>
      </c>
      <c r="C340" s="44" t="s">
        <v>30</v>
      </c>
      <c r="D340" s="33" t="s">
        <v>83</v>
      </c>
      <c r="E340" s="34"/>
      <c r="F340" s="35">
        <v>56</v>
      </c>
      <c r="G340" s="34">
        <v>8</v>
      </c>
      <c r="H340" s="34">
        <v>200</v>
      </c>
      <c r="I340" s="34">
        <v>7</v>
      </c>
      <c r="J340" s="34">
        <f>G340*F340</f>
        <v>448</v>
      </c>
      <c r="K340" s="44"/>
      <c r="L340" s="34" t="e">
        <f>#REF!*F340</f>
        <v>#REF!</v>
      </c>
      <c r="M340" s="75" t="s">
        <v>179</v>
      </c>
      <c r="N340" s="38"/>
      <c r="O340" s="77"/>
      <c r="P340" s="78"/>
    </row>
    <row r="341" spans="1:16" ht="13.2" customHeight="1">
      <c r="A341" s="15" t="s">
        <v>46</v>
      </c>
      <c r="C341" s="44" t="s">
        <v>175</v>
      </c>
      <c r="D341" s="42" t="s">
        <v>69</v>
      </c>
      <c r="E341" s="41" t="s">
        <v>148</v>
      </c>
      <c r="F341" s="41">
        <v>5</v>
      </c>
      <c r="G341" s="41">
        <v>91</v>
      </c>
      <c r="H341" s="41">
        <v>20</v>
      </c>
      <c r="I341" s="41">
        <v>2</v>
      </c>
      <c r="J341" s="41" t="s">
        <v>27</v>
      </c>
      <c r="K341" s="34">
        <f>H341*G341</f>
        <v>1820</v>
      </c>
      <c r="L341" s="34">
        <f>F341*G341</f>
        <v>455</v>
      </c>
      <c r="M341" s="38" t="e">
        <f>F341*G341/E341</f>
        <v>#VALUE!</v>
      </c>
      <c r="N341" s="38"/>
      <c r="O341" s="36" t="e">
        <f>K341/E341</f>
        <v>#VALUE!</v>
      </c>
      <c r="P341" s="37" t="e">
        <f>(I341*G341)/E341</f>
        <v>#VALUE!</v>
      </c>
    </row>
    <row r="342" spans="3:16" ht="14.4" customHeight="1">
      <c r="C342" s="44" t="s">
        <v>173</v>
      </c>
      <c r="D342" s="40" t="s">
        <v>89</v>
      </c>
      <c r="E342" s="41">
        <v>2.19</v>
      </c>
      <c r="F342" s="41">
        <v>91</v>
      </c>
      <c r="G342" s="41">
        <v>4</v>
      </c>
      <c r="H342" s="41">
        <v>30</v>
      </c>
      <c r="I342" s="41">
        <v>2</v>
      </c>
      <c r="J342" s="41" t="s">
        <v>27</v>
      </c>
      <c r="K342" s="34">
        <f>H342*G342</f>
        <v>120</v>
      </c>
      <c r="L342" s="34">
        <f>F342*G342</f>
        <v>364</v>
      </c>
      <c r="M342" s="38">
        <f>F342*G342/E342</f>
        <v>166.21004566210047</v>
      </c>
      <c r="N342" s="67"/>
      <c r="O342" s="36">
        <f>K342/E342</f>
        <v>54.794520547945204</v>
      </c>
      <c r="P342" s="37">
        <f>(I342*G342)/E342</f>
        <v>3.6529680365296806</v>
      </c>
    </row>
    <row r="343" spans="2:16" ht="13.2" customHeight="1">
      <c r="B343" s="4"/>
      <c r="C343" s="44" t="s">
        <v>173</v>
      </c>
      <c r="D343" s="33" t="s">
        <v>90</v>
      </c>
      <c r="E343" s="34">
        <v>1.29</v>
      </c>
      <c r="F343" s="35">
        <v>85</v>
      </c>
      <c r="G343" s="34">
        <v>5</v>
      </c>
      <c r="H343" s="34">
        <v>70</v>
      </c>
      <c r="I343" s="34">
        <v>4</v>
      </c>
      <c r="J343" s="34"/>
      <c r="K343" s="34">
        <f>H343*G343</f>
        <v>350</v>
      </c>
      <c r="L343" s="34">
        <f>F343*G343</f>
        <v>425</v>
      </c>
      <c r="M343" s="38">
        <f>F343*G343/E343</f>
        <v>329.4573643410853</v>
      </c>
      <c r="N343" s="70">
        <f>M343/447</f>
        <v>0.7370410835371035</v>
      </c>
      <c r="O343" s="36">
        <f>K343/E343</f>
        <v>271.3178294573643</v>
      </c>
      <c r="P343" s="37">
        <f>(I343*G343)/E343</f>
        <v>15.503875968992247</v>
      </c>
    </row>
    <row r="344" spans="1:16" ht="13.2" customHeight="1">
      <c r="A344" s="4" t="s">
        <v>88</v>
      </c>
      <c r="C344" s="44" t="s">
        <v>176</v>
      </c>
      <c r="D344" s="33" t="s">
        <v>91</v>
      </c>
      <c r="E344" s="34">
        <v>10.98</v>
      </c>
      <c r="F344" s="35">
        <v>172</v>
      </c>
      <c r="G344" s="34">
        <v>6</v>
      </c>
      <c r="H344" s="34" t="s">
        <v>160</v>
      </c>
      <c r="I344" s="34">
        <v>14.5</v>
      </c>
      <c r="J344" s="34"/>
      <c r="K344" s="34" t="e">
        <f>H344*G344</f>
        <v>#VALUE!</v>
      </c>
      <c r="L344" s="34">
        <f>F344*G344</f>
        <v>1032</v>
      </c>
      <c r="M344" s="38">
        <f>F344*G344/E344</f>
        <v>93.98907103825137</v>
      </c>
      <c r="N344" s="38"/>
      <c r="O344" s="36" t="e">
        <f>K344/E344</f>
        <v>#VALUE!</v>
      </c>
      <c r="P344" s="37">
        <f>(I344*G344)/E344</f>
        <v>7.923497267759562</v>
      </c>
    </row>
    <row r="345" spans="1:16" ht="12.75">
      <c r="A345" s="4" t="s">
        <v>92</v>
      </c>
      <c r="C345" s="44" t="s">
        <v>105</v>
      </c>
      <c r="D345" s="33" t="s">
        <v>12</v>
      </c>
      <c r="E345" s="34">
        <v>3.49</v>
      </c>
      <c r="F345" s="35">
        <v>453</v>
      </c>
      <c r="G345" s="34">
        <v>1</v>
      </c>
      <c r="H345" s="34"/>
      <c r="I345" s="34"/>
      <c r="J345" s="34"/>
      <c r="K345" s="34">
        <f>H345*G345</f>
        <v>0</v>
      </c>
      <c r="L345" s="34">
        <f>F345*G345</f>
        <v>453</v>
      </c>
      <c r="M345" s="55">
        <f>F345*G345/E345</f>
        <v>129.79942693409743</v>
      </c>
      <c r="N345" s="55"/>
      <c r="O345" s="36">
        <f>K345/E345</f>
        <v>0</v>
      </c>
      <c r="P345" s="37">
        <f>(I345*G345)/E345</f>
        <v>0</v>
      </c>
    </row>
    <row r="346" spans="1:16" ht="13.2" customHeight="1">
      <c r="A346" s="4" t="s">
        <v>92</v>
      </c>
      <c r="C346" s="44" t="s">
        <v>30</v>
      </c>
      <c r="D346" s="33" t="s">
        <v>68</v>
      </c>
      <c r="E346" s="34">
        <v>2.76</v>
      </c>
      <c r="F346" s="35">
        <v>453</v>
      </c>
      <c r="G346" s="62">
        <v>1</v>
      </c>
      <c r="H346" s="34"/>
      <c r="I346" s="34"/>
      <c r="J346" s="34"/>
      <c r="K346" s="34">
        <f>H346*G346</f>
        <v>0</v>
      </c>
      <c r="L346" s="34">
        <f>F346*G346</f>
        <v>453</v>
      </c>
      <c r="M346" s="55">
        <f>F346*G346/E346</f>
        <v>164.13043478260872</v>
      </c>
      <c r="N346" s="63">
        <f>M346/240</f>
        <v>0.683876811594203</v>
      </c>
      <c r="O346" s="36">
        <f>K346/E346</f>
        <v>0</v>
      </c>
      <c r="P346" s="37">
        <f>(I346*G346)/E346</f>
        <v>0</v>
      </c>
    </row>
    <row r="347" spans="1:16" ht="13.2" customHeight="1">
      <c r="A347" s="4" t="s">
        <v>92</v>
      </c>
      <c r="C347" s="44" t="s">
        <v>105</v>
      </c>
      <c r="D347" s="33" t="s">
        <v>100</v>
      </c>
      <c r="E347" s="34">
        <v>8.49</v>
      </c>
      <c r="F347" s="35">
        <v>453</v>
      </c>
      <c r="G347" s="34">
        <v>1</v>
      </c>
      <c r="H347" s="34">
        <f>($H$182/$F$182)*453</f>
        <v>581.2831858407079</v>
      </c>
      <c r="I347" s="34">
        <f>I292/F292*453</f>
        <v>92.20353982300885</v>
      </c>
      <c r="J347" s="34"/>
      <c r="K347" s="34">
        <f>H347*G347</f>
        <v>581.2831858407079</v>
      </c>
      <c r="L347" s="34">
        <f>F347*G347</f>
        <v>453</v>
      </c>
      <c r="M347" s="38">
        <f>F347*G347/E347</f>
        <v>53.35689045936395</v>
      </c>
      <c r="N347" s="38"/>
      <c r="O347" s="36">
        <f>K347/E347</f>
        <v>68.46680634166171</v>
      </c>
      <c r="P347" s="37">
        <f>(I347*G347)/E347</f>
        <v>10.860252040401514</v>
      </c>
    </row>
    <row r="348" spans="1:16" ht="13.2" customHeight="1">
      <c r="A348" s="4" t="s">
        <v>92</v>
      </c>
      <c r="C348" s="44" t="s">
        <v>105</v>
      </c>
      <c r="D348" s="33" t="s">
        <v>103</v>
      </c>
      <c r="E348" s="34">
        <v>5.99</v>
      </c>
      <c r="F348" s="35">
        <v>453</v>
      </c>
      <c r="G348" s="34">
        <v>1</v>
      </c>
      <c r="H348" s="34"/>
      <c r="I348" s="34"/>
      <c r="J348" s="34"/>
      <c r="K348" s="34">
        <f>H348*G348</f>
        <v>0</v>
      </c>
      <c r="L348" s="34">
        <f>F348*G348</f>
        <v>453</v>
      </c>
      <c r="M348" s="38">
        <f>F348*G348/E348</f>
        <v>75.62604340567613</v>
      </c>
      <c r="N348" s="66">
        <f>M348/173</f>
        <v>0.43714475957038224</v>
      </c>
      <c r="O348" s="36">
        <f>K348/E348</f>
        <v>0</v>
      </c>
      <c r="P348" s="37">
        <f>(I348*G348)/E348</f>
        <v>0</v>
      </c>
    </row>
    <row r="349" spans="1:16" ht="13.2" customHeight="1">
      <c r="A349" s="4" t="s">
        <v>92</v>
      </c>
      <c r="C349" s="44" t="s">
        <v>176</v>
      </c>
      <c r="D349" s="33" t="s">
        <v>108</v>
      </c>
      <c r="E349" s="43">
        <v>0.99</v>
      </c>
      <c r="F349" s="43">
        <v>453</v>
      </c>
      <c r="G349" s="34">
        <v>1</v>
      </c>
      <c r="H349" s="43"/>
      <c r="I349" s="43">
        <f>(21*88)/9856*F349</f>
        <v>84.9375</v>
      </c>
      <c r="J349" s="43"/>
      <c r="K349" s="34">
        <f>H349*G349</f>
        <v>0</v>
      </c>
      <c r="L349" s="34">
        <f>F349*G349</f>
        <v>453</v>
      </c>
      <c r="M349" s="38">
        <f>F349*G349/E349</f>
        <v>457.57575757575756</v>
      </c>
      <c r="N349" s="38"/>
      <c r="O349" s="36">
        <f>K349/E349</f>
        <v>0</v>
      </c>
      <c r="P349" s="37">
        <f>(I349*G349)/E349</f>
        <v>85.79545454545455</v>
      </c>
    </row>
    <row r="350" spans="1:16" ht="14.4" customHeight="1">
      <c r="A350" s="15" t="s">
        <v>92</v>
      </c>
      <c r="C350" s="44" t="s">
        <v>176</v>
      </c>
      <c r="D350" s="40" t="s">
        <v>109</v>
      </c>
      <c r="E350" s="41"/>
      <c r="F350" s="41">
        <v>453</v>
      </c>
      <c r="G350" s="34">
        <v>1</v>
      </c>
      <c r="H350" s="44"/>
      <c r="I350" s="44"/>
      <c r="J350" s="41" t="s">
        <v>27</v>
      </c>
      <c r="K350" s="34">
        <f>H350*G350</f>
        <v>0</v>
      </c>
      <c r="L350" s="34">
        <f>F350*G350</f>
        <v>453</v>
      </c>
      <c r="M350" s="38" t="e">
        <f>F350*G350/E350</f>
        <v>#DIV/0!</v>
      </c>
      <c r="N350" s="38"/>
      <c r="O350" s="36" t="e">
        <f>K350/E350</f>
        <v>#DIV/0!</v>
      </c>
      <c r="P350" s="37" t="e">
        <f>(I350*G350)/E350</f>
        <v>#DIV/0!</v>
      </c>
    </row>
    <row r="351" spans="1:16" ht="13.2" customHeight="1">
      <c r="A351" s="4" t="s">
        <v>115</v>
      </c>
      <c r="C351" s="44" t="s">
        <v>105</v>
      </c>
      <c r="D351" s="33" t="s">
        <v>35</v>
      </c>
      <c r="E351" s="34">
        <v>0.55</v>
      </c>
      <c r="F351" s="35">
        <v>453</v>
      </c>
      <c r="G351" s="34">
        <v>1</v>
      </c>
      <c r="H351" s="34"/>
      <c r="I351" s="34"/>
      <c r="J351" s="34"/>
      <c r="K351" s="34">
        <f>H351*G351</f>
        <v>0</v>
      </c>
      <c r="L351" s="34">
        <f>F351*G351</f>
        <v>453</v>
      </c>
      <c r="M351" s="38">
        <f>F351*G351/E351</f>
        <v>823.6363636363636</v>
      </c>
      <c r="N351" s="38"/>
      <c r="O351" s="36">
        <f>K351/E351</f>
        <v>0</v>
      </c>
      <c r="P351" s="37">
        <f>(I351*G351)/E351</f>
        <v>0</v>
      </c>
    </row>
    <row r="352" spans="1:16" ht="13.2" customHeight="1">
      <c r="A352" s="4" t="s">
        <v>115</v>
      </c>
      <c r="C352" s="44" t="s">
        <v>105</v>
      </c>
      <c r="D352" s="33" t="s">
        <v>40</v>
      </c>
      <c r="E352" s="43">
        <v>1.99</v>
      </c>
      <c r="F352" s="43">
        <v>453</v>
      </c>
      <c r="G352" s="43">
        <v>1</v>
      </c>
      <c r="H352" s="43"/>
      <c r="I352" s="43"/>
      <c r="J352" s="34"/>
      <c r="K352" s="34">
        <f>H352*G352</f>
        <v>0</v>
      </c>
      <c r="L352" s="34">
        <f>F352*G352</f>
        <v>453</v>
      </c>
      <c r="M352" s="38">
        <f>F352*G352/E352</f>
        <v>227.63819095477388</v>
      </c>
      <c r="N352" s="38"/>
      <c r="O352" s="36">
        <f>K352/E352</f>
        <v>0</v>
      </c>
      <c r="P352" s="37">
        <f>(I352*G352)/E352</f>
        <v>0</v>
      </c>
    </row>
    <row r="353" spans="1:16" ht="14.4" customHeight="1">
      <c r="A353" s="15" t="s">
        <v>115</v>
      </c>
      <c r="C353" s="44" t="s">
        <v>105</v>
      </c>
      <c r="D353" s="58" t="s">
        <v>54</v>
      </c>
      <c r="E353" s="41">
        <v>2.49</v>
      </c>
      <c r="F353" s="44">
        <f>78</f>
        <v>78</v>
      </c>
      <c r="G353" s="44">
        <f>(453*3)/78</f>
        <v>17.423076923076923</v>
      </c>
      <c r="H353" s="41">
        <v>35</v>
      </c>
      <c r="I353" s="41">
        <v>1</v>
      </c>
      <c r="J353" s="41" t="s">
        <v>27</v>
      </c>
      <c r="K353" s="34">
        <f>H353*G353</f>
        <v>609.8076923076923</v>
      </c>
      <c r="L353" s="34">
        <f>F353*G353</f>
        <v>1359</v>
      </c>
      <c r="M353" s="38">
        <f>F353*G353/E353</f>
        <v>545.7831325301204</v>
      </c>
      <c r="N353" s="38"/>
      <c r="O353" s="36">
        <f>K353/E353</f>
        <v>244.90268767377196</v>
      </c>
      <c r="P353" s="37">
        <f>(I353*G353)/E353</f>
        <v>6.997219647822057</v>
      </c>
    </row>
    <row r="354" spans="1:16" ht="14.4" customHeight="1">
      <c r="A354" s="15" t="s">
        <v>115</v>
      </c>
      <c r="C354" s="44" t="s">
        <v>176</v>
      </c>
      <c r="D354" s="40" t="s">
        <v>60</v>
      </c>
      <c r="E354" s="41">
        <v>2.48</v>
      </c>
      <c r="F354" s="41" t="s">
        <v>165</v>
      </c>
      <c r="G354" s="44"/>
      <c r="H354" s="44"/>
      <c r="I354" s="44"/>
      <c r="J354" s="41" t="s">
        <v>27</v>
      </c>
      <c r="K354" s="34">
        <f>H354*G354</f>
        <v>0</v>
      </c>
      <c r="L354" s="34" t="e">
        <f>F354*G354</f>
        <v>#VALUE!</v>
      </c>
      <c r="M354" s="38" t="e">
        <f>F354*G354/E354</f>
        <v>#VALUE!</v>
      </c>
      <c r="N354" s="38"/>
      <c r="O354" s="36">
        <f>K354/E354</f>
        <v>0</v>
      </c>
      <c r="P354" s="37">
        <f>(I354*G354)/E354</f>
        <v>0</v>
      </c>
    </row>
    <row r="355" spans="1:16" ht="14.4" customHeight="1">
      <c r="A355" s="15" t="s">
        <v>115</v>
      </c>
      <c r="C355" s="44" t="s">
        <v>176</v>
      </c>
      <c r="D355" s="42" t="s">
        <v>77</v>
      </c>
      <c r="E355" s="41">
        <v>1.33</v>
      </c>
      <c r="F355" s="41">
        <v>453</v>
      </c>
      <c r="G355" s="34">
        <v>1</v>
      </c>
      <c r="H355" s="44"/>
      <c r="I355" s="44"/>
      <c r="J355" s="41" t="s">
        <v>27</v>
      </c>
      <c r="K355" s="34">
        <f>H355*G355</f>
        <v>0</v>
      </c>
      <c r="L355" s="34">
        <f>F355*G355</f>
        <v>453</v>
      </c>
      <c r="M355" s="38">
        <f>F355*G355/E355</f>
        <v>340.6015037593985</v>
      </c>
      <c r="N355" s="38"/>
      <c r="O355" s="36">
        <f>K355/E355</f>
        <v>0</v>
      </c>
      <c r="P355" s="37">
        <f>(I355*G355)/E355</f>
        <v>0</v>
      </c>
    </row>
    <row r="356" spans="2:16" ht="14.4" customHeight="1">
      <c r="B356" s="15" t="s">
        <v>93</v>
      </c>
      <c r="C356" s="44" t="s">
        <v>173</v>
      </c>
      <c r="D356" s="72" t="s">
        <v>94</v>
      </c>
      <c r="E356" s="41">
        <v>0.5</v>
      </c>
      <c r="F356" s="41">
        <v>45</v>
      </c>
      <c r="G356" s="44">
        <v>1</v>
      </c>
      <c r="H356" s="44"/>
      <c r="I356" s="44"/>
      <c r="J356" s="41" t="s">
        <v>27</v>
      </c>
      <c r="K356" s="34">
        <f>H356*G356</f>
        <v>0</v>
      </c>
      <c r="L356" s="34">
        <f>F356*G356</f>
        <v>45</v>
      </c>
      <c r="M356" s="38">
        <f>F356*G356/E356</f>
        <v>90</v>
      </c>
      <c r="N356" s="67"/>
      <c r="O356" s="36">
        <f>K356/E356</f>
        <v>0</v>
      </c>
      <c r="P356" s="37">
        <f>(I356*G356)/E356</f>
        <v>0</v>
      </c>
    </row>
    <row r="357" spans="1:16" ht="14.4" customHeight="1">
      <c r="A357" s="15" t="s">
        <v>115</v>
      </c>
      <c r="C357" s="44" t="s">
        <v>175</v>
      </c>
      <c r="D357" s="72" t="s">
        <v>96</v>
      </c>
      <c r="E357" s="41">
        <v>1.19</v>
      </c>
      <c r="F357" s="44">
        <v>250</v>
      </c>
      <c r="G357" s="44">
        <v>1</v>
      </c>
      <c r="H357" s="44"/>
      <c r="I357" s="44"/>
      <c r="J357" s="41" t="s">
        <v>27</v>
      </c>
      <c r="K357" s="34">
        <f>H357*G357</f>
        <v>0</v>
      </c>
      <c r="L357" s="34">
        <f>F357*G357</f>
        <v>250</v>
      </c>
      <c r="M357" s="38">
        <f>F357*G357/E357</f>
        <v>210.0840336134454</v>
      </c>
      <c r="N357" s="66">
        <f>M357/368</f>
        <v>0.5708805261234929</v>
      </c>
      <c r="O357" s="36">
        <f>K357/E357</f>
        <v>0</v>
      </c>
      <c r="P357" s="37">
        <f>(I357*G357)/E357</f>
        <v>0</v>
      </c>
    </row>
    <row r="358" spans="1:16" ht="13.2" customHeight="1">
      <c r="A358" s="4" t="s">
        <v>46</v>
      </c>
      <c r="C358" s="44" t="s">
        <v>175</v>
      </c>
      <c r="D358" s="33" t="s">
        <v>86</v>
      </c>
      <c r="E358" s="34" t="s">
        <v>148</v>
      </c>
      <c r="F358" s="35">
        <v>56</v>
      </c>
      <c r="G358" s="34">
        <v>8</v>
      </c>
      <c r="H358" s="34">
        <v>210</v>
      </c>
      <c r="I358" s="34">
        <v>7</v>
      </c>
      <c r="J358" s="34"/>
      <c r="K358" s="34">
        <f>H358*G358</f>
        <v>1680</v>
      </c>
      <c r="L358" s="34">
        <f>F358*G358</f>
        <v>448</v>
      </c>
      <c r="M358" s="38" t="e">
        <f>F358*G358/E358</f>
        <v>#VALUE!</v>
      </c>
      <c r="N358" s="38"/>
      <c r="O358" s="36" t="e">
        <f>K358/E358</f>
        <v>#VALUE!</v>
      </c>
      <c r="P358" s="37" t="e">
        <f>(I358*G358)/E358</f>
        <v>#VALUE!</v>
      </c>
    </row>
    <row r="359" spans="1:16" ht="14.4" customHeight="1">
      <c r="A359" s="15" t="s">
        <v>115</v>
      </c>
      <c r="C359" s="44" t="s">
        <v>105</v>
      </c>
      <c r="D359" s="58" t="s">
        <v>99</v>
      </c>
      <c r="E359" s="41">
        <v>0.89</v>
      </c>
      <c r="F359" s="41">
        <v>240</v>
      </c>
      <c r="G359" s="44">
        <v>1</v>
      </c>
      <c r="H359" s="44"/>
      <c r="I359" s="44"/>
      <c r="J359" s="41" t="s">
        <v>27</v>
      </c>
      <c r="K359" s="34">
        <f>H359*G359</f>
        <v>0</v>
      </c>
      <c r="L359" s="34">
        <f>F359*G359</f>
        <v>240</v>
      </c>
      <c r="M359" s="38">
        <f>F359*G359/E359</f>
        <v>269.6629213483146</v>
      </c>
      <c r="N359" s="66">
        <f>M359/511</f>
        <v>0.5277160887442556</v>
      </c>
      <c r="O359" s="36">
        <f>K359/E359</f>
        <v>0</v>
      </c>
      <c r="P359" s="37">
        <f>(I359*G359)/E359</f>
        <v>0</v>
      </c>
    </row>
    <row r="360" spans="1:16" ht="14.4" customHeight="1">
      <c r="A360" s="15" t="s">
        <v>115</v>
      </c>
      <c r="C360" s="44" t="s">
        <v>105</v>
      </c>
      <c r="D360" s="74" t="s">
        <v>102</v>
      </c>
      <c r="E360" s="41">
        <v>0.99</v>
      </c>
      <c r="F360" s="41">
        <f>0.75*453</f>
        <v>339.75</v>
      </c>
      <c r="G360" s="44">
        <v>1</v>
      </c>
      <c r="H360" s="44"/>
      <c r="I360" s="44"/>
      <c r="J360" s="41" t="s">
        <v>27</v>
      </c>
      <c r="K360" s="34">
        <f>H360*G360</f>
        <v>0</v>
      </c>
      <c r="L360" s="34">
        <f>F360*G360</f>
        <v>339.75</v>
      </c>
      <c r="M360" s="38">
        <f>F360*G360/E360</f>
        <v>343.1818181818182</v>
      </c>
      <c r="N360" s="66">
        <f>M360/462</f>
        <v>0.7428177882723337</v>
      </c>
      <c r="O360" s="36">
        <f>K360/E360</f>
        <v>0</v>
      </c>
      <c r="P360" s="37">
        <f>(I360*G360)/E360</f>
        <v>0</v>
      </c>
    </row>
    <row r="361" spans="1:16" ht="14.4" customHeight="1">
      <c r="A361" s="15" t="s">
        <v>115</v>
      </c>
      <c r="C361" s="44" t="s">
        <v>105</v>
      </c>
      <c r="D361" s="74" t="s">
        <v>106</v>
      </c>
      <c r="E361" s="41">
        <v>0.69</v>
      </c>
      <c r="F361" s="41">
        <v>95</v>
      </c>
      <c r="G361" s="44">
        <v>1</v>
      </c>
      <c r="H361" s="44"/>
      <c r="I361" s="44"/>
      <c r="J361" s="41" t="s">
        <v>27</v>
      </c>
      <c r="K361" s="34">
        <f>H361*G361</f>
        <v>0</v>
      </c>
      <c r="L361" s="34">
        <f>F361*G361</f>
        <v>95</v>
      </c>
      <c r="M361" s="38">
        <f>F361*G361/E361</f>
        <v>137.68115942028987</v>
      </c>
      <c r="N361" s="66">
        <f>M361/454</f>
        <v>0.3032624656834579</v>
      </c>
      <c r="O361" s="36">
        <f>K361/E361</f>
        <v>0</v>
      </c>
      <c r="P361" s="37">
        <f>(I361*G361)/E361</f>
        <v>0</v>
      </c>
    </row>
    <row r="362" spans="3:16" ht="14.4" customHeight="1">
      <c r="C362" s="44" t="s">
        <v>173</v>
      </c>
      <c r="D362" s="72" t="s">
        <v>122</v>
      </c>
      <c r="E362" s="41">
        <v>2.39</v>
      </c>
      <c r="F362" s="44">
        <f>453*5</f>
        <v>2265</v>
      </c>
      <c r="G362" s="44">
        <v>1</v>
      </c>
      <c r="H362" s="44"/>
      <c r="I362" s="44"/>
      <c r="J362" s="41" t="s">
        <v>27</v>
      </c>
      <c r="K362" s="34">
        <f>H362*G362</f>
        <v>0</v>
      </c>
      <c r="L362" s="34">
        <f>F362*G362</f>
        <v>2265</v>
      </c>
      <c r="M362" s="38">
        <f>F362*G362/E362</f>
        <v>947.6987447698745</v>
      </c>
      <c r="N362" s="66">
        <f>M362/2680</f>
        <v>0.35361893461562477</v>
      </c>
      <c r="O362" s="36">
        <f>K362/E362</f>
        <v>0</v>
      </c>
      <c r="P362" s="37">
        <f>(I362*G362)/E362</f>
        <v>0</v>
      </c>
    </row>
    <row r="363" spans="1:16" ht="13.2" customHeight="1">
      <c r="A363" s="15" t="s">
        <v>115</v>
      </c>
      <c r="C363" s="44" t="s">
        <v>176</v>
      </c>
      <c r="D363" s="41" t="s">
        <v>126</v>
      </c>
      <c r="E363" s="41">
        <v>3.98</v>
      </c>
      <c r="F363" s="41" t="s">
        <v>168</v>
      </c>
      <c r="G363" s="44"/>
      <c r="H363" s="44"/>
      <c r="I363" s="44"/>
      <c r="J363" s="44"/>
      <c r="K363" s="34">
        <f>H363*G363</f>
        <v>0</v>
      </c>
      <c r="L363" s="34" t="e">
        <f>F363*G363</f>
        <v>#VALUE!</v>
      </c>
      <c r="M363" s="38" t="e">
        <f>F363*G363/E363</f>
        <v>#VALUE!</v>
      </c>
      <c r="N363" s="38"/>
      <c r="O363" s="36">
        <f>K363/E363</f>
        <v>0</v>
      </c>
      <c r="P363" s="37">
        <f>(I363*G363)/E363</f>
        <v>0</v>
      </c>
    </row>
    <row r="364" spans="1:16" ht="13.2" customHeight="1">
      <c r="A364" s="31"/>
      <c r="C364" s="32" t="s">
        <v>23</v>
      </c>
      <c r="D364" s="41" t="s">
        <v>127</v>
      </c>
      <c r="E364" s="41">
        <v>2.56</v>
      </c>
      <c r="F364" s="41">
        <v>142</v>
      </c>
      <c r="G364" s="41">
        <v>1</v>
      </c>
      <c r="H364" s="41">
        <v>35</v>
      </c>
      <c r="I364" s="41">
        <v>4</v>
      </c>
      <c r="J364" s="44"/>
      <c r="K364" s="34">
        <f>H364*G364</f>
        <v>35</v>
      </c>
      <c r="L364" s="34">
        <f>F364*G364</f>
        <v>142</v>
      </c>
      <c r="M364" s="38">
        <f>F364*G364/E364</f>
        <v>55.46875</v>
      </c>
      <c r="N364" s="38"/>
      <c r="O364" s="36">
        <f>K364/E364</f>
        <v>13.671875</v>
      </c>
      <c r="P364" s="37">
        <f>(I364*G364)/E364</f>
        <v>1.5625</v>
      </c>
    </row>
    <row r="365" spans="1:16" ht="13.2" customHeight="1">
      <c r="A365" s="15" t="s">
        <v>115</v>
      </c>
      <c r="C365" s="44" t="s">
        <v>176</v>
      </c>
      <c r="D365" s="41" t="s">
        <v>130</v>
      </c>
      <c r="E365" s="41">
        <v>1.2</v>
      </c>
      <c r="F365" s="41">
        <v>453</v>
      </c>
      <c r="G365" s="34">
        <v>1</v>
      </c>
      <c r="H365" s="44"/>
      <c r="I365" s="44"/>
      <c r="J365" s="44"/>
      <c r="K365" s="34">
        <f>H365*G365</f>
        <v>0</v>
      </c>
      <c r="L365" s="34">
        <f>F365*G365</f>
        <v>453</v>
      </c>
      <c r="M365" s="55">
        <f>F365*G365/E365</f>
        <v>377.5</v>
      </c>
      <c r="N365" s="38"/>
      <c r="O365" s="36">
        <f>K365/E365</f>
        <v>0</v>
      </c>
      <c r="P365" s="37">
        <f>(I365*G365)/E365</f>
        <v>0</v>
      </c>
    </row>
    <row r="366" spans="1:16" ht="13.2" customHeight="1">
      <c r="A366" s="4" t="s">
        <v>115</v>
      </c>
      <c r="C366" s="44" t="s">
        <v>175</v>
      </c>
      <c r="D366" s="33" t="s">
        <v>131</v>
      </c>
      <c r="E366" s="34" t="s">
        <v>167</v>
      </c>
      <c r="F366" s="35">
        <v>453</v>
      </c>
      <c r="G366" s="34">
        <v>1</v>
      </c>
      <c r="H366" s="34"/>
      <c r="I366" s="34"/>
      <c r="J366" s="34"/>
      <c r="K366" s="34">
        <f>H366*G366</f>
        <v>0</v>
      </c>
      <c r="L366" s="34">
        <f>F366*G366</f>
        <v>453</v>
      </c>
      <c r="M366" s="38" t="e">
        <f>F366*G366/E366</f>
        <v>#VALUE!</v>
      </c>
      <c r="N366" s="38"/>
      <c r="O366" s="36" t="e">
        <f>K366/E366</f>
        <v>#VALUE!</v>
      </c>
      <c r="P366" s="37" t="e">
        <f>(I366*G366)/E366</f>
        <v>#VALUE!</v>
      </c>
    </row>
    <row r="367" ht="12.75">
      <c r="N367" s="68"/>
    </row>
    <row r="368" ht="3.6" customHeight="1"/>
  </sheetData>
  <autoFilter ref="B1:P366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2017-11-22T00:26:55Z</dcterms:created>
  <dcterms:modified xsi:type="dcterms:W3CDTF">2017-11-23T12:35:44Z</dcterms:modified>
  <cp:category/>
  <cp:version/>
  <cp:contentType/>
  <cp:contentStatus/>
</cp:coreProperties>
</file>