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" i="1"/>
  <c r="C2"/>
  <c r="C3" l="1"/>
  <c r="C15"/>
  <c r="C46"/>
  <c r="C21"/>
  <c r="C13"/>
  <c r="C18"/>
  <c r="C12"/>
  <c r="C7"/>
  <c r="C9"/>
  <c r="C55"/>
  <c r="C41"/>
  <c r="C20"/>
  <c r="C31"/>
  <c r="C14"/>
  <c r="C45"/>
  <c r="C54"/>
  <c r="C10"/>
  <c r="C73"/>
  <c r="C40"/>
  <c r="C86"/>
  <c r="C49"/>
  <c r="C77"/>
  <c r="C50"/>
  <c r="C93"/>
  <c r="C62"/>
  <c r="C39"/>
  <c r="C75"/>
  <c r="C8"/>
  <c r="C82"/>
  <c r="C92"/>
  <c r="C95"/>
  <c r="C22"/>
  <c r="C6"/>
  <c r="C5"/>
  <c r="C16"/>
  <c r="C26"/>
  <c r="C23"/>
  <c r="C44"/>
  <c r="C51"/>
  <c r="C61"/>
  <c r="C67"/>
  <c r="C60"/>
  <c r="C70"/>
  <c r="C52"/>
  <c r="C84"/>
  <c r="C43"/>
  <c r="C57"/>
  <c r="C30"/>
  <c r="C29"/>
  <c r="C24"/>
  <c r="C27"/>
  <c r="C11"/>
  <c r="C66"/>
  <c r="C64"/>
  <c r="C34"/>
  <c r="C36"/>
  <c r="C56"/>
  <c r="C28"/>
  <c r="C17"/>
  <c r="C25"/>
  <c r="C90"/>
  <c r="C81"/>
  <c r="C69"/>
  <c r="C76"/>
  <c r="C91"/>
  <c r="C83"/>
  <c r="C74"/>
  <c r="C85"/>
  <c r="C79"/>
  <c r="C71"/>
  <c r="C48"/>
  <c r="C59"/>
  <c r="C78"/>
  <c r="C38"/>
  <c r="C53"/>
  <c r="C47"/>
  <c r="C72"/>
  <c r="C32"/>
  <c r="C42"/>
  <c r="C37"/>
  <c r="C68"/>
  <c r="C19"/>
  <c r="C35"/>
  <c r="C33"/>
  <c r="C94"/>
  <c r="C87"/>
  <c r="C80"/>
  <c r="C89"/>
  <c r="C88"/>
  <c r="C58"/>
  <c r="C65"/>
  <c r="C63"/>
  <c r="C4"/>
  <c r="B2"/>
  <c r="G2" s="1"/>
  <c r="B4"/>
  <c r="G4" s="1"/>
  <c r="B3"/>
  <c r="G3" s="1"/>
  <c r="B15"/>
  <c r="G15" s="1"/>
  <c r="B46"/>
  <c r="G46" s="1"/>
  <c r="B21"/>
  <c r="G21" s="1"/>
  <c r="B13"/>
  <c r="G13" s="1"/>
  <c r="B18"/>
  <c r="G18" s="1"/>
  <c r="B12"/>
  <c r="G12" s="1"/>
  <c r="B7"/>
  <c r="G7" s="1"/>
  <c r="B9"/>
  <c r="G9" s="1"/>
  <c r="B55"/>
  <c r="G55" s="1"/>
  <c r="B41"/>
  <c r="G41" s="1"/>
  <c r="B20"/>
  <c r="G20" s="1"/>
  <c r="B31"/>
  <c r="G31" s="1"/>
  <c r="B14"/>
  <c r="G14" s="1"/>
  <c r="B45"/>
  <c r="G45" s="1"/>
  <c r="B54"/>
  <c r="G54" s="1"/>
  <c r="B10"/>
  <c r="G10" s="1"/>
  <c r="B73"/>
  <c r="G73" s="1"/>
  <c r="B40"/>
  <c r="G40" s="1"/>
  <c r="B67"/>
  <c r="G67" s="1"/>
  <c r="B60"/>
  <c r="G60" s="1"/>
  <c r="B70"/>
  <c r="G70" s="1"/>
  <c r="B52"/>
  <c r="G52" s="1"/>
  <c r="B84"/>
  <c r="G84" s="1"/>
  <c r="B43"/>
  <c r="G43" s="1"/>
  <c r="B57"/>
  <c r="G57" s="1"/>
  <c r="B30"/>
  <c r="G30" s="1"/>
  <c r="B29"/>
  <c r="G29" s="1"/>
  <c r="B24"/>
  <c r="G24" s="1"/>
  <c r="B27"/>
  <c r="G27" s="1"/>
  <c r="B11"/>
  <c r="G11" s="1"/>
  <c r="B66"/>
  <c r="G66" s="1"/>
  <c r="B34"/>
  <c r="G34" s="1"/>
  <c r="B64"/>
  <c r="G64" s="1"/>
  <c r="B36"/>
  <c r="G36" s="1"/>
  <c r="B56"/>
  <c r="G56" s="1"/>
  <c r="B28"/>
  <c r="G28" s="1"/>
  <c r="B17"/>
  <c r="G17" s="1"/>
  <c r="B25"/>
  <c r="G25" s="1"/>
  <c r="B90"/>
  <c r="G90" s="1"/>
  <c r="B81"/>
  <c r="G81" s="1"/>
  <c r="B69"/>
  <c r="G69" s="1"/>
  <c r="B76"/>
  <c r="G76" s="1"/>
  <c r="B91"/>
  <c r="G91" s="1"/>
  <c r="B83"/>
  <c r="G83" s="1"/>
  <c r="B74"/>
  <c r="G74" s="1"/>
  <c r="B85"/>
  <c r="G85" s="1"/>
  <c r="B79"/>
  <c r="G79" s="1"/>
  <c r="B71"/>
  <c r="G71" s="1"/>
  <c r="B48"/>
  <c r="G48" s="1"/>
  <c r="B59"/>
  <c r="G59" s="1"/>
  <c r="B78"/>
  <c r="G78" s="1"/>
  <c r="B38"/>
  <c r="G38" s="1"/>
  <c r="B53"/>
  <c r="G53" s="1"/>
  <c r="B87"/>
  <c r="G87" s="1"/>
  <c r="B47"/>
  <c r="G47" s="1"/>
  <c r="B72"/>
  <c r="G72" s="1"/>
  <c r="B32"/>
  <c r="G32" s="1"/>
  <c r="B42"/>
  <c r="G42" s="1"/>
  <c r="B37"/>
  <c r="G37" s="1"/>
  <c r="B68"/>
  <c r="G68" s="1"/>
  <c r="B19"/>
  <c r="G19" s="1"/>
  <c r="B35"/>
  <c r="G35" s="1"/>
  <c r="B33"/>
  <c r="G33" s="1"/>
  <c r="B94"/>
  <c r="G94" s="1"/>
  <c r="B80"/>
  <c r="G80" s="1"/>
  <c r="B89"/>
  <c r="G89" s="1"/>
  <c r="B86"/>
  <c r="G86" s="1"/>
  <c r="B49"/>
  <c r="G49" s="1"/>
  <c r="B77"/>
  <c r="G77" s="1"/>
  <c r="B50"/>
  <c r="G50" s="1"/>
  <c r="B93"/>
  <c r="G93" s="1"/>
  <c r="B62"/>
  <c r="G62" s="1"/>
  <c r="B39"/>
  <c r="G39" s="1"/>
  <c r="B75"/>
  <c r="G75" s="1"/>
  <c r="B8"/>
  <c r="G8" s="1"/>
  <c r="B82"/>
  <c r="G82" s="1"/>
  <c r="B92"/>
  <c r="G92" s="1"/>
  <c r="B95"/>
  <c r="G95" s="1"/>
  <c r="B22"/>
  <c r="G22" s="1"/>
  <c r="B6"/>
  <c r="G6" s="1"/>
  <c r="B5"/>
  <c r="G5" s="1"/>
  <c r="B16"/>
  <c r="G16" s="1"/>
  <c r="B26"/>
  <c r="G26" s="1"/>
  <c r="B23"/>
  <c r="G23" s="1"/>
  <c r="B44"/>
  <c r="G44" s="1"/>
  <c r="B51"/>
  <c r="G51" s="1"/>
  <c r="B61"/>
  <c r="G61" s="1"/>
  <c r="B63"/>
  <c r="G63" s="1"/>
  <c r="B65"/>
  <c r="G65" s="1"/>
  <c r="B58"/>
  <c r="G58" s="1"/>
  <c r="B88"/>
  <c r="G88" s="1"/>
</calcChain>
</file>

<file path=xl/sharedStrings.xml><?xml version="1.0" encoding="utf-8"?>
<sst xmlns="http://schemas.openxmlformats.org/spreadsheetml/2006/main" count="101" uniqueCount="99">
  <si>
    <t>Name</t>
  </si>
  <si>
    <t>Calories</t>
  </si>
  <si>
    <t>Price Regular</t>
  </si>
  <si>
    <t>Spicy Polynesian Poke bowl</t>
  </si>
  <si>
    <t>Asian Chopped Chicken salad</t>
  </si>
  <si>
    <t>Dan Dan Noodles</t>
  </si>
  <si>
    <t>Chicken chow mein</t>
  </si>
  <si>
    <t>Traditional Chicken Lettuce Wraps</t>
  </si>
  <si>
    <t>Edamame</t>
  </si>
  <si>
    <t>Teriyaki Crunch Roll</t>
  </si>
  <si>
    <t>Wasabi Crunch Roll</t>
  </si>
  <si>
    <t>Fudge brownie</t>
  </si>
  <si>
    <t>Vietnamese Chicken Salad Rolls</t>
  </si>
  <si>
    <t>Crab Wontons</t>
  </si>
  <si>
    <t>Calories/$</t>
  </si>
  <si>
    <t>Asian Chile Lime Chicken Salad</t>
  </si>
  <si>
    <t>Ahi Avocado salad</t>
  </si>
  <si>
    <t>Protein/$</t>
  </si>
  <si>
    <t>Spicy Genral TSO'S Chicken</t>
  </si>
  <si>
    <t>Kung Pao Shirmp</t>
  </si>
  <si>
    <t>Sesame Shirmp</t>
  </si>
  <si>
    <t>Teriyaki Shirmp</t>
  </si>
  <si>
    <t>Thai Dynamite Shirmp</t>
  </si>
  <si>
    <t>Thai Mango vegetables &amp; tofu</t>
  </si>
  <si>
    <t>Fried Rice vegetables &amp; tofu</t>
  </si>
  <si>
    <t>Ginger Broccoli vegetables &amp; tofu</t>
  </si>
  <si>
    <t>Mongolian vegetables &amp; tofu</t>
  </si>
  <si>
    <t>Thai Dynamite vegetables &amp; tofu</t>
  </si>
  <si>
    <t>Thai Dynamite Chicken</t>
  </si>
  <si>
    <t>Sweet &amp; Sour vegetables &amp; tofu</t>
  </si>
  <si>
    <t>Sweet &amp; Sour Chicken</t>
  </si>
  <si>
    <t>Honey-Seared vegetables &amp; tofu</t>
  </si>
  <si>
    <t>Thai Mango Chicken</t>
  </si>
  <si>
    <t>Fried Rice Chicken</t>
  </si>
  <si>
    <t>Ginger Broccoli Chicken</t>
  </si>
  <si>
    <t>Korean Spicy vegetables &amp; tofu</t>
  </si>
  <si>
    <t>Sesame Chicken</t>
  </si>
  <si>
    <t>Sesame vegetables &amp; tofu</t>
  </si>
  <si>
    <t>Teriyaki Chicken</t>
  </si>
  <si>
    <t>Teriyaki vegetables &amp; tofu</t>
  </si>
  <si>
    <t>Kung Pao Chicken</t>
  </si>
  <si>
    <t>Kung Pao vegetables &amp; tofu</t>
  </si>
  <si>
    <t>Kids Sweet and Sour Chicken</t>
  </si>
  <si>
    <t>Kids Teriyaki Chicken</t>
  </si>
  <si>
    <t>Kids Honey seared vegtables &amp; Tofu</t>
  </si>
  <si>
    <t>Kids Sweet and Sour vegtables &amp; Tofu</t>
  </si>
  <si>
    <t>Kids Teriyaki Shirmp</t>
  </si>
  <si>
    <t>Vegetable spring rolls</t>
  </si>
  <si>
    <t>Japanese steak &amp; shrimp chile ramen</t>
  </si>
  <si>
    <t>Chicken pad thai</t>
  </si>
  <si>
    <t>Snickerdoodle cookie</t>
  </si>
  <si>
    <t>Chocolate Chunk cookie</t>
  </si>
  <si>
    <t>Kids Lo Mein vegtables &amp; tofu</t>
  </si>
  <si>
    <t>Pork egg rolls</t>
  </si>
  <si>
    <t>Kids lo mein chicken</t>
  </si>
  <si>
    <t>Kids honey seared chicken</t>
  </si>
  <si>
    <t>Honey seared chicken</t>
  </si>
  <si>
    <t>Kids lo mein steak</t>
  </si>
  <si>
    <t>Kids orange chicken</t>
  </si>
  <si>
    <t>Kids honey seared shirmp</t>
  </si>
  <si>
    <t>Kids orange shirmp</t>
  </si>
  <si>
    <t>Honey-Seared shirmp</t>
  </si>
  <si>
    <t>Fried Rice shirmp</t>
  </si>
  <si>
    <t>Thai Mango shirmp</t>
  </si>
  <si>
    <t>Kids Sweet and Sour shirmp</t>
  </si>
  <si>
    <t>Honey-Seared steak</t>
  </si>
  <si>
    <t>Fried Rice steak</t>
  </si>
  <si>
    <t>Kung Pao steak</t>
  </si>
  <si>
    <t>Thai Mango steak</t>
  </si>
  <si>
    <t>Sesame steak</t>
  </si>
  <si>
    <t>Kids Sweet and Sour steak</t>
  </si>
  <si>
    <t>Kids Teriyaki steak</t>
  </si>
  <si>
    <t>Sweet &amp; Sour steak</t>
  </si>
  <si>
    <t>Kids Honey seared steak</t>
  </si>
  <si>
    <t>Kids Orange steak</t>
  </si>
  <si>
    <t>Spicy Genral TSO'S steak</t>
  </si>
  <si>
    <t>Thai Dynamite steak</t>
  </si>
  <si>
    <t>Teriyaki steak</t>
  </si>
  <si>
    <t>Ginger Broccoli steak</t>
  </si>
  <si>
    <t>Mongolian steak</t>
  </si>
  <si>
    <t>Spicy Genral TSO'S vegetables &amp; Tofu</t>
  </si>
  <si>
    <t>Pei Wei original</t>
  </si>
  <si>
    <t>Pei Wei original Shirmp</t>
  </si>
  <si>
    <t>Kids lo mein shirmp</t>
  </si>
  <si>
    <t>Kids teriyaki vegtables &amp; tofu</t>
  </si>
  <si>
    <t>Kids orange vegetables &amp; tofu</t>
  </si>
  <si>
    <t>Thai wonton soup</t>
  </si>
  <si>
    <t>Korean spicy shirmp</t>
  </si>
  <si>
    <t>Spicy tuna roll</t>
  </si>
  <si>
    <t>Hot &amp; sour soup</t>
  </si>
  <si>
    <t>Mongolian shirmp</t>
  </si>
  <si>
    <t xml:space="preserve">Ginger broccoli shirmp </t>
  </si>
  <si>
    <t>Korean spicy chicken</t>
  </si>
  <si>
    <t>Spicy genral TSO'S shirmp</t>
  </si>
  <si>
    <t>Korean spicy steak</t>
  </si>
  <si>
    <t>Mongolian chicken</t>
  </si>
  <si>
    <t>Sweet &amp; sour shirmp</t>
  </si>
  <si>
    <t>Total $ per Year</t>
  </si>
  <si>
    <t xml:space="preserve">Protein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</si>
</sst>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0">
    <xf numFmtId="0" fontId="0" fillId="0" borderId="0" xfId="0"/>
    <xf numFmtId="44" fontId="0" fillId="0" borderId="0" xfId="1" applyFont="1"/>
    <xf numFmtId="2" fontId="0" fillId="0" borderId="0" xfId="0" applyNumberFormat="1" applyAlignment="1">
      <alignment shrinkToFit="1"/>
    </xf>
    <xf numFmtId="2" fontId="0" fillId="0" borderId="0" xfId="0" applyNumberFormat="1"/>
    <xf numFmtId="1" fontId="0" fillId="0" borderId="0" xfId="0" applyNumberFormat="1"/>
    <xf numFmtId="0" fontId="2" fillId="2" borderId="1" xfId="2" applyFont="1"/>
    <xf numFmtId="2" fontId="2" fillId="2" borderId="1" xfId="2" applyNumberFormat="1" applyFont="1" applyAlignment="1">
      <alignment shrinkToFit="1"/>
    </xf>
    <xf numFmtId="2" fontId="2" fillId="2" borderId="1" xfId="2" applyNumberFormat="1" applyFont="1"/>
    <xf numFmtId="1" fontId="2" fillId="2" borderId="1" xfId="2" applyNumberFormat="1" applyFont="1"/>
    <xf numFmtId="44" fontId="2" fillId="2" borderId="1" xfId="2" applyNumberFormat="1" applyFont="1"/>
  </cellXfs>
  <cellStyles count="3">
    <cellStyle name="Currency" xfId="1" builtinId="4"/>
    <cellStyle name="Normal" xfId="0" builtinId="0"/>
    <cellStyle name="Note" xfId="2" builtinId="10"/>
  </cellStyles>
  <dxfs count="0"/>
  <tableStyles count="0" defaultTableStyle="TableStyleMedium9" defaultPivotStyle="PivotStyleLight16"/>
  <colors>
    <mruColors>
      <color rgb="FFF72D1D"/>
      <color rgb="FFE71C07"/>
      <color rgb="FFED755D"/>
      <color rgb="FFFFFFFF"/>
      <color rgb="FFFC411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Normal="100" workbookViewId="0">
      <pane ySplit="1" topLeftCell="A73" activePane="bottomLeft" state="frozen"/>
      <selection pane="bottomLeft" sqref="A1:G95"/>
    </sheetView>
  </sheetViews>
  <sheetFormatPr defaultRowHeight="15"/>
  <cols>
    <col min="1" max="1" width="35.42578125" bestFit="1" customWidth="1"/>
    <col min="2" max="2" width="11.42578125" style="2" customWidth="1"/>
    <col min="3" max="3" width="11.28515625" style="3" customWidth="1"/>
    <col min="4" max="4" width="9.28515625" style="4" customWidth="1"/>
    <col min="5" max="5" width="8" style="4" customWidth="1"/>
    <col min="6" max="6" width="12.140625" style="1" customWidth="1"/>
    <col min="7" max="7" width="15.85546875" style="1" customWidth="1"/>
    <col min="8" max="8" width="8.85546875" hidden="1" customWidth="1"/>
    <col min="9" max="10" width="12.140625" customWidth="1"/>
  </cols>
  <sheetData>
    <row r="1" spans="1:8">
      <c r="A1" s="5" t="s">
        <v>0</v>
      </c>
      <c r="B1" s="6" t="s">
        <v>14</v>
      </c>
      <c r="C1" s="7" t="s">
        <v>17</v>
      </c>
      <c r="D1" s="8" t="s">
        <v>1</v>
      </c>
      <c r="E1" s="8" t="s">
        <v>98</v>
      </c>
      <c r="F1" s="9" t="s">
        <v>2</v>
      </c>
      <c r="G1" s="9" t="s">
        <v>97</v>
      </c>
      <c r="H1">
        <f>2000*365</f>
        <v>730000</v>
      </c>
    </row>
    <row r="2" spans="1:8">
      <c r="A2" t="s">
        <v>11</v>
      </c>
      <c r="B2" s="2">
        <f>430/1.49</f>
        <v>288.59060402684565</v>
      </c>
      <c r="C2" s="3">
        <f>6/1.49</f>
        <v>4.026845637583893</v>
      </c>
      <c r="D2" s="4">
        <v>430</v>
      </c>
      <c r="E2" s="4">
        <v>6</v>
      </c>
      <c r="F2" s="1">
        <v>1.49</v>
      </c>
      <c r="G2" s="1">
        <f>$H$1/B2</f>
        <v>2529.5348837209299</v>
      </c>
    </row>
    <row r="3" spans="1:8">
      <c r="A3" t="s">
        <v>51</v>
      </c>
      <c r="B3" s="2">
        <f>270/1.19</f>
        <v>226.89075630252103</v>
      </c>
      <c r="C3" s="3">
        <f>3/1.19</f>
        <v>2.5210084033613445</v>
      </c>
      <c r="D3" s="4">
        <v>270</v>
      </c>
      <c r="E3" s="4">
        <v>3</v>
      </c>
      <c r="F3" s="1">
        <v>1.19</v>
      </c>
      <c r="G3" s="1">
        <f>$H$1/B3</f>
        <v>3217.4074074074069</v>
      </c>
    </row>
    <row r="4" spans="1:8">
      <c r="A4" t="s">
        <v>50</v>
      </c>
      <c r="B4" s="2">
        <f>260/1.19</f>
        <v>218.48739495798321</v>
      </c>
      <c r="C4" s="3">
        <f>2/1.19</f>
        <v>1.680672268907563</v>
      </c>
      <c r="D4" s="4">
        <v>260</v>
      </c>
      <c r="E4" s="4">
        <v>2</v>
      </c>
      <c r="F4" s="1">
        <v>1.19</v>
      </c>
      <c r="G4" s="1">
        <f>$H$1/B4</f>
        <v>3341.1538461538457</v>
      </c>
    </row>
    <row r="5" spans="1:8">
      <c r="A5" t="s">
        <v>49</v>
      </c>
      <c r="B5" s="2">
        <f>1590/8.99</f>
        <v>176.86318131256951</v>
      </c>
      <c r="C5" s="3">
        <f>79/8.99</f>
        <v>8.7875417130144609</v>
      </c>
      <c r="D5" s="4">
        <v>1590</v>
      </c>
      <c r="E5" s="4">
        <v>79</v>
      </c>
      <c r="F5" s="1">
        <v>8.99</v>
      </c>
      <c r="G5" s="1">
        <f>$H$1/B5</f>
        <v>4127.4842767295604</v>
      </c>
    </row>
    <row r="6" spans="1:8">
      <c r="A6" t="s">
        <v>48</v>
      </c>
      <c r="B6" s="2">
        <f>1510/9.99</f>
        <v>151.15115115115114</v>
      </c>
      <c r="C6" s="3">
        <f>53/9.99</f>
        <v>5.3053053053053052</v>
      </c>
      <c r="D6" s="4">
        <v>1510</v>
      </c>
      <c r="E6" s="4">
        <v>53</v>
      </c>
      <c r="F6" s="1">
        <v>9.99</v>
      </c>
      <c r="G6" s="1">
        <f>$H$1/B6</f>
        <v>4829.6026490066233</v>
      </c>
    </row>
    <row r="7" spans="1:8">
      <c r="A7" t="s">
        <v>52</v>
      </c>
      <c r="B7" s="2">
        <f>740/4.99</f>
        <v>148.29659318637275</v>
      </c>
      <c r="C7" s="3">
        <f>26/4.99</f>
        <v>5.2104208416833666</v>
      </c>
      <c r="D7" s="4">
        <v>740</v>
      </c>
      <c r="E7" s="4">
        <v>26</v>
      </c>
      <c r="F7" s="1">
        <v>4.99</v>
      </c>
      <c r="G7" s="1">
        <f>$H$1/B7</f>
        <v>4922.5675675675675</v>
      </c>
    </row>
    <row r="8" spans="1:8">
      <c r="A8" t="s">
        <v>53</v>
      </c>
      <c r="B8" s="2">
        <f>1120/7.59</f>
        <v>147.56258234519103</v>
      </c>
      <c r="C8" s="3">
        <f>34/7.59</f>
        <v>4.4795783926218711</v>
      </c>
      <c r="D8" s="4">
        <v>1120</v>
      </c>
      <c r="E8" s="4">
        <v>34</v>
      </c>
      <c r="F8" s="1">
        <v>7.59</v>
      </c>
      <c r="G8" s="1">
        <f>$H$1/B8</f>
        <v>4947.0535714285716</v>
      </c>
    </row>
    <row r="9" spans="1:8">
      <c r="A9" t="s">
        <v>54</v>
      </c>
      <c r="B9" s="2">
        <f>690/4.99</f>
        <v>138.27655310621242</v>
      </c>
      <c r="C9" s="3">
        <f>34/4.99</f>
        <v>6.8136272545090177</v>
      </c>
      <c r="D9" s="4">
        <v>690</v>
      </c>
      <c r="E9" s="4">
        <v>34</v>
      </c>
      <c r="F9" s="1">
        <v>4.99</v>
      </c>
      <c r="G9" s="1">
        <f>$H$1/B9</f>
        <v>5279.275362318841</v>
      </c>
    </row>
    <row r="10" spans="1:8">
      <c r="A10" t="s">
        <v>55</v>
      </c>
      <c r="B10" s="2">
        <f>680/4.99</f>
        <v>136.27254509018036</v>
      </c>
      <c r="C10" s="3">
        <f>17/4.99</f>
        <v>3.4068136272545089</v>
      </c>
      <c r="D10" s="4">
        <v>680</v>
      </c>
      <c r="E10" s="4">
        <v>17</v>
      </c>
      <c r="F10" s="1">
        <v>4.99</v>
      </c>
      <c r="G10" s="1">
        <f>$H$1/B10</f>
        <v>5356.9117647058829</v>
      </c>
    </row>
    <row r="11" spans="1:8">
      <c r="A11" t="s">
        <v>56</v>
      </c>
      <c r="B11" s="2">
        <f>1160/8.99</f>
        <v>129.03225806451613</v>
      </c>
      <c r="C11" s="3">
        <f>33/8.99</f>
        <v>3.6707452725250276</v>
      </c>
      <c r="D11" s="4">
        <v>1160</v>
      </c>
      <c r="E11" s="4">
        <v>33</v>
      </c>
      <c r="F11" s="1">
        <v>8.99</v>
      </c>
      <c r="G11" s="1">
        <f>$H$1/B11</f>
        <v>5657.5</v>
      </c>
    </row>
    <row r="12" spans="1:8">
      <c r="A12" t="s">
        <v>57</v>
      </c>
      <c r="B12" s="2">
        <f>630/4.99</f>
        <v>126.25250501002003</v>
      </c>
      <c r="C12" s="3">
        <f>25/4.99</f>
        <v>5.0100200400801604</v>
      </c>
      <c r="D12" s="4">
        <v>630</v>
      </c>
      <c r="E12" s="4">
        <v>25</v>
      </c>
      <c r="F12" s="1">
        <v>4.99</v>
      </c>
      <c r="G12" s="1">
        <f>$H$1/B12</f>
        <v>5782.063492063493</v>
      </c>
    </row>
    <row r="13" spans="1:8">
      <c r="A13" t="s">
        <v>58</v>
      </c>
      <c r="B13" s="2">
        <f>620/4.99</f>
        <v>124.24849699398797</v>
      </c>
      <c r="C13" s="3">
        <f>17/4.99</f>
        <v>3.4068136272545089</v>
      </c>
      <c r="D13" s="4">
        <v>620</v>
      </c>
      <c r="E13" s="4">
        <v>17</v>
      </c>
      <c r="F13" s="1">
        <v>4.99</v>
      </c>
      <c r="G13" s="1">
        <f>$H$1/B13</f>
        <v>5875.3225806451619</v>
      </c>
    </row>
    <row r="14" spans="1:8">
      <c r="A14" t="s">
        <v>59</v>
      </c>
      <c r="B14" s="2">
        <f>620/4.99</f>
        <v>124.24849699398797</v>
      </c>
      <c r="C14" s="3">
        <f>12/4.99</f>
        <v>2.4048096192384767</v>
      </c>
      <c r="D14" s="4">
        <v>620</v>
      </c>
      <c r="E14" s="4">
        <v>12</v>
      </c>
      <c r="F14" s="1">
        <v>4.99</v>
      </c>
      <c r="G14" s="1">
        <f>$H$1/B14</f>
        <v>5875.3225806451619</v>
      </c>
    </row>
    <row r="15" spans="1:8">
      <c r="A15" t="s">
        <v>60</v>
      </c>
      <c r="B15" s="2">
        <f>620/4.99</f>
        <v>124.24849699398797</v>
      </c>
      <c r="C15" s="3">
        <f>12/4.99</f>
        <v>2.4048096192384767</v>
      </c>
      <c r="D15" s="4">
        <v>620</v>
      </c>
      <c r="E15" s="4">
        <v>12</v>
      </c>
      <c r="F15" s="1">
        <v>4.99</v>
      </c>
      <c r="G15" s="1">
        <f>$H$1/B15</f>
        <v>5875.3225806451619</v>
      </c>
    </row>
    <row r="16" spans="1:8">
      <c r="A16" t="s">
        <v>6</v>
      </c>
      <c r="B16" s="2">
        <f>1040/8.49</f>
        <v>122.49705535924618</v>
      </c>
      <c r="C16" s="3">
        <f>57/8.49</f>
        <v>6.7137809187279149</v>
      </c>
      <c r="D16" s="4">
        <v>1040</v>
      </c>
      <c r="E16" s="4">
        <v>57</v>
      </c>
      <c r="F16" s="1">
        <v>8.49</v>
      </c>
      <c r="G16" s="1">
        <f>$H$1/B16</f>
        <v>5959.3269230769229</v>
      </c>
    </row>
    <row r="17" spans="1:7">
      <c r="A17" t="s">
        <v>24</v>
      </c>
      <c r="B17" s="2">
        <f>1100/8.99</f>
        <v>122.35817575083426</v>
      </c>
      <c r="C17" s="3">
        <f>43/8.99</f>
        <v>4.783092324805339</v>
      </c>
      <c r="D17" s="4">
        <v>1100</v>
      </c>
      <c r="E17" s="4">
        <v>43</v>
      </c>
      <c r="F17" s="1">
        <v>8.99</v>
      </c>
      <c r="G17" s="1">
        <f>$H$1/B17</f>
        <v>5966.090909090909</v>
      </c>
    </row>
    <row r="18" spans="1:7">
      <c r="A18" t="s">
        <v>83</v>
      </c>
      <c r="B18" s="2">
        <f>610/4.99</f>
        <v>122.24448897795591</v>
      </c>
      <c r="C18" s="3">
        <f>23/4.99</f>
        <v>4.6092184368737472</v>
      </c>
      <c r="D18" s="4">
        <v>610</v>
      </c>
      <c r="E18" s="4">
        <v>23</v>
      </c>
      <c r="F18" s="1">
        <v>4.99</v>
      </c>
      <c r="G18" s="1">
        <f>$H$1/B18</f>
        <v>5971.6393442622948</v>
      </c>
    </row>
    <row r="19" spans="1:7">
      <c r="A19" t="s">
        <v>81</v>
      </c>
      <c r="B19" s="2">
        <f>1210/9.99</f>
        <v>121.12112112112112</v>
      </c>
      <c r="C19" s="3">
        <f>31/9.99</f>
        <v>3.1031031031031029</v>
      </c>
      <c r="D19" s="4">
        <v>1210</v>
      </c>
      <c r="E19" s="4">
        <v>31</v>
      </c>
      <c r="F19" s="1">
        <v>9.99</v>
      </c>
      <c r="G19" s="1">
        <f>$H$1/B19</f>
        <v>6027.0247933884302</v>
      </c>
    </row>
    <row r="20" spans="1:7">
      <c r="A20" t="s">
        <v>84</v>
      </c>
      <c r="B20" s="2">
        <f>600/4.99</f>
        <v>120.24048096192384</v>
      </c>
      <c r="C20" s="3">
        <f>19/4.99</f>
        <v>3.8076152304609217</v>
      </c>
      <c r="D20" s="4">
        <v>600</v>
      </c>
      <c r="E20" s="4">
        <v>19</v>
      </c>
      <c r="F20" s="1">
        <v>4.99</v>
      </c>
      <c r="G20" s="1">
        <f>$H$1/B20</f>
        <v>6071.166666666667</v>
      </c>
    </row>
    <row r="21" spans="1:7">
      <c r="A21" t="s">
        <v>85</v>
      </c>
      <c r="B21" s="2">
        <f>600/4.99</f>
        <v>120.24048096192384</v>
      </c>
      <c r="C21" s="3">
        <f>17/4.99</f>
        <v>3.4068136272545089</v>
      </c>
      <c r="D21" s="4">
        <v>600</v>
      </c>
      <c r="E21" s="4">
        <v>17</v>
      </c>
      <c r="F21" s="1">
        <v>4.99</v>
      </c>
      <c r="G21" s="1">
        <f>$H$1/B21</f>
        <v>6071.166666666667</v>
      </c>
    </row>
    <row r="22" spans="1:7">
      <c r="A22" t="s">
        <v>7</v>
      </c>
      <c r="B22" s="2">
        <f>810/6.99</f>
        <v>115.87982832618026</v>
      </c>
      <c r="C22" s="3">
        <f>34/6.99</f>
        <v>4.8640915593705296</v>
      </c>
      <c r="D22" s="4">
        <v>810</v>
      </c>
      <c r="E22" s="4">
        <v>34</v>
      </c>
      <c r="F22" s="1">
        <v>6.99</v>
      </c>
      <c r="G22" s="1">
        <f>$H$1/B22</f>
        <v>6299.6296296296296</v>
      </c>
    </row>
    <row r="23" spans="1:7">
      <c r="A23" t="s">
        <v>15</v>
      </c>
      <c r="B23" s="2">
        <f>920/7.99</f>
        <v>115.14392991239049</v>
      </c>
      <c r="C23" s="3">
        <f>30/7.99</f>
        <v>3.7546933667083855</v>
      </c>
      <c r="D23" s="4">
        <v>920</v>
      </c>
      <c r="E23" s="4">
        <v>30</v>
      </c>
      <c r="F23" s="1">
        <v>7.99</v>
      </c>
      <c r="G23" s="1">
        <f>$H$1/B23</f>
        <v>6339.891304347826</v>
      </c>
    </row>
    <row r="24" spans="1:7">
      <c r="A24" t="s">
        <v>65</v>
      </c>
      <c r="B24" s="2">
        <f>1150/9.99</f>
        <v>115.11511511511512</v>
      </c>
      <c r="C24" s="3">
        <f>31/9.99</f>
        <v>3.1031031031031029</v>
      </c>
      <c r="D24" s="4">
        <v>1150</v>
      </c>
      <c r="E24" s="4">
        <v>31</v>
      </c>
      <c r="F24" s="1">
        <v>9.99</v>
      </c>
      <c r="G24" s="1">
        <f>$H$1/B24</f>
        <v>6341.478260869565</v>
      </c>
    </row>
    <row r="25" spans="1:7">
      <c r="A25" t="s">
        <v>33</v>
      </c>
      <c r="B25" s="2">
        <f>1030/8.99</f>
        <v>114.57174638487207</v>
      </c>
      <c r="C25" s="3">
        <f>56/8.99</f>
        <v>6.2291434927697438</v>
      </c>
      <c r="D25" s="4">
        <v>1030</v>
      </c>
      <c r="E25" s="4">
        <v>56</v>
      </c>
      <c r="F25" s="1">
        <v>8.99</v>
      </c>
      <c r="G25" s="1">
        <f>$H$1/B25</f>
        <v>6371.5533980582532</v>
      </c>
    </row>
    <row r="26" spans="1:7">
      <c r="A26" t="s">
        <v>5</v>
      </c>
      <c r="B26" s="2">
        <f>990/8.99</f>
        <v>110.12235817575083</v>
      </c>
      <c r="C26" s="3">
        <f>45/8.99</f>
        <v>5.0055617352614012</v>
      </c>
      <c r="D26" s="4">
        <v>990</v>
      </c>
      <c r="E26" s="4">
        <v>45</v>
      </c>
      <c r="F26" s="1">
        <v>8.99</v>
      </c>
      <c r="G26" s="1">
        <f>$H$1/B26</f>
        <v>6628.9898989898993</v>
      </c>
    </row>
    <row r="27" spans="1:7">
      <c r="A27" t="s">
        <v>31</v>
      </c>
      <c r="B27" s="2">
        <f>990/8.99</f>
        <v>110.12235817575083</v>
      </c>
      <c r="C27" s="3">
        <f>25/8.99</f>
        <v>2.7808676307007785</v>
      </c>
      <c r="D27" s="4">
        <v>990</v>
      </c>
      <c r="E27" s="4">
        <v>25</v>
      </c>
      <c r="F27" s="1">
        <v>8.99</v>
      </c>
      <c r="G27" s="1">
        <f>$H$1/B27</f>
        <v>6628.9898989898993</v>
      </c>
    </row>
    <row r="28" spans="1:7">
      <c r="A28" t="s">
        <v>66</v>
      </c>
      <c r="B28" s="2">
        <f>1100/9.99</f>
        <v>110.11011011011011</v>
      </c>
      <c r="C28" s="3">
        <f>47/9.99</f>
        <v>4.7047047047047048</v>
      </c>
      <c r="D28" s="4">
        <v>1100</v>
      </c>
      <c r="E28" s="4">
        <v>47</v>
      </c>
      <c r="F28" s="1">
        <v>9.99</v>
      </c>
      <c r="G28" s="1">
        <f>$H$1/B28</f>
        <v>6629.7272727272721</v>
      </c>
    </row>
    <row r="29" spans="1:7">
      <c r="A29" t="s">
        <v>61</v>
      </c>
      <c r="B29" s="2">
        <f>1100/9.99</f>
        <v>110.11011011011011</v>
      </c>
      <c r="C29" s="3">
        <f>20/9.99</f>
        <v>2.0020020020020022</v>
      </c>
      <c r="D29" s="4">
        <v>1100</v>
      </c>
      <c r="E29" s="4">
        <v>20</v>
      </c>
      <c r="F29" s="1">
        <v>9.99</v>
      </c>
      <c r="G29" s="1">
        <f>$H$1/B29</f>
        <v>6629.7272727272721</v>
      </c>
    </row>
    <row r="30" spans="1:7">
      <c r="A30" t="s">
        <v>30</v>
      </c>
      <c r="B30" s="2">
        <f>980/8.99</f>
        <v>109.01001112347052</v>
      </c>
      <c r="C30" s="3">
        <f>33/8.99</f>
        <v>3.6707452725250276</v>
      </c>
      <c r="D30" s="4">
        <v>980</v>
      </c>
      <c r="E30" s="4">
        <v>33</v>
      </c>
      <c r="F30" s="1">
        <v>8.99</v>
      </c>
      <c r="G30" s="1">
        <f>$H$1/B30</f>
        <v>6696.632653061225</v>
      </c>
    </row>
    <row r="31" spans="1:7">
      <c r="A31" t="s">
        <v>43</v>
      </c>
      <c r="B31" s="2">
        <f>540/4.99</f>
        <v>108.21643286573146</v>
      </c>
      <c r="C31" s="3">
        <f>27/4.99</f>
        <v>5.4108216432865728</v>
      </c>
      <c r="D31" s="4">
        <v>540</v>
      </c>
      <c r="E31" s="4">
        <v>27</v>
      </c>
      <c r="F31" s="1">
        <v>4.99</v>
      </c>
      <c r="G31" s="1">
        <f>$H$1/B31</f>
        <v>6745.7407407407409</v>
      </c>
    </row>
    <row r="32" spans="1:7">
      <c r="A32" t="s">
        <v>67</v>
      </c>
      <c r="B32" s="2">
        <f>1080/9.99</f>
        <v>108.10810810810811</v>
      </c>
      <c r="C32" s="3">
        <f>38/9.99</f>
        <v>3.8038038038038038</v>
      </c>
      <c r="D32" s="4">
        <v>1080</v>
      </c>
      <c r="E32" s="4">
        <v>38</v>
      </c>
      <c r="F32" s="1">
        <v>9.99</v>
      </c>
      <c r="G32" s="1">
        <f>$H$1/B32</f>
        <v>6752.5</v>
      </c>
    </row>
    <row r="33" spans="1:7">
      <c r="A33" t="s">
        <v>81</v>
      </c>
      <c r="B33" s="2">
        <f>970/8.99</f>
        <v>107.89766407119021</v>
      </c>
      <c r="C33" s="3">
        <f>44/8.99</f>
        <v>4.8943270300333701</v>
      </c>
      <c r="D33" s="4">
        <v>970</v>
      </c>
      <c r="E33" s="4">
        <v>44</v>
      </c>
      <c r="F33" s="1">
        <v>8.99</v>
      </c>
      <c r="G33" s="1">
        <f>$H$1/B33</f>
        <v>6765.6701030927834</v>
      </c>
    </row>
    <row r="34" spans="1:7">
      <c r="A34" t="s">
        <v>68</v>
      </c>
      <c r="B34" s="2">
        <f>1070/9.99</f>
        <v>107.10710710710711</v>
      </c>
      <c r="C34" s="3">
        <f>36/9.99</f>
        <v>3.6036036036036037</v>
      </c>
      <c r="D34" s="4">
        <v>1070</v>
      </c>
      <c r="E34" s="4">
        <v>36</v>
      </c>
      <c r="F34" s="1">
        <v>9.99</v>
      </c>
      <c r="G34" s="1">
        <f>$H$1/B34</f>
        <v>6815.6074766355141</v>
      </c>
    </row>
    <row r="35" spans="1:7">
      <c r="A35" t="s">
        <v>81</v>
      </c>
      <c r="B35" s="2">
        <f>950/8.99</f>
        <v>105.67296996662958</v>
      </c>
      <c r="C35" s="3">
        <f>25/8.99</f>
        <v>2.7808676307007785</v>
      </c>
      <c r="D35" s="4">
        <v>950</v>
      </c>
      <c r="E35" s="4">
        <v>25</v>
      </c>
      <c r="F35" s="1">
        <v>8.99</v>
      </c>
      <c r="G35" s="1">
        <f>$H$1/B35</f>
        <v>6908.105263157895</v>
      </c>
    </row>
    <row r="36" spans="1:7">
      <c r="A36" t="s">
        <v>32</v>
      </c>
      <c r="B36" s="2">
        <f>930/8.99</f>
        <v>103.44827586206897</v>
      </c>
      <c r="C36" s="3">
        <f>50/8.99</f>
        <v>5.5617352614015569</v>
      </c>
      <c r="D36" s="4">
        <v>930</v>
      </c>
      <c r="E36" s="4">
        <v>50</v>
      </c>
      <c r="F36" s="1">
        <v>8.99</v>
      </c>
      <c r="G36" s="1">
        <f>$H$1/B36</f>
        <v>7056.6666666666661</v>
      </c>
    </row>
    <row r="37" spans="1:7">
      <c r="A37" t="s">
        <v>40</v>
      </c>
      <c r="B37" s="2">
        <f>910/8.99</f>
        <v>101.22358175750834</v>
      </c>
      <c r="C37" s="3">
        <f>51/8.99</f>
        <v>5.6729699666295881</v>
      </c>
      <c r="D37" s="4">
        <v>910</v>
      </c>
      <c r="E37" s="4">
        <v>51</v>
      </c>
      <c r="F37" s="1">
        <v>8.99</v>
      </c>
      <c r="G37" s="1">
        <f>$H$1/B37</f>
        <v>7211.7582417582416</v>
      </c>
    </row>
    <row r="38" spans="1:7">
      <c r="A38" t="s">
        <v>69</v>
      </c>
      <c r="B38" s="2">
        <f>1010/9.99</f>
        <v>101.10110110110109</v>
      </c>
      <c r="C38" s="3">
        <f>35/9.99</f>
        <v>3.5035035035035036</v>
      </c>
      <c r="D38" s="4">
        <v>1010</v>
      </c>
      <c r="E38" s="4">
        <v>35</v>
      </c>
      <c r="F38" s="1">
        <v>9.99</v>
      </c>
      <c r="G38" s="1">
        <f>$H$1/B38</f>
        <v>7220.4950495049507</v>
      </c>
    </row>
    <row r="39" spans="1:7">
      <c r="A39" t="s">
        <v>8</v>
      </c>
      <c r="B39" s="2">
        <f>320/3.19</f>
        <v>100.31347962382445</v>
      </c>
      <c r="C39" s="3">
        <f>30/3.19</f>
        <v>9.4043887147335425</v>
      </c>
      <c r="D39" s="4">
        <v>320</v>
      </c>
      <c r="E39" s="4">
        <v>30</v>
      </c>
      <c r="F39" s="1">
        <v>3.19</v>
      </c>
      <c r="G39" s="1">
        <f>$H$1/B39</f>
        <v>7277.1875</v>
      </c>
    </row>
    <row r="40" spans="1:7">
      <c r="A40" t="s">
        <v>70</v>
      </c>
      <c r="B40" s="2">
        <f>500/4.99</f>
        <v>100.20040080160321</v>
      </c>
      <c r="C40" s="3">
        <f>14/4.99</f>
        <v>2.8056112224448895</v>
      </c>
      <c r="D40" s="4">
        <v>500</v>
      </c>
      <c r="E40" s="4">
        <v>14</v>
      </c>
      <c r="F40" s="1">
        <v>4.99</v>
      </c>
      <c r="G40" s="1">
        <f>$H$1/B40</f>
        <v>7285.4</v>
      </c>
    </row>
    <row r="41" spans="1:7">
      <c r="A41" t="s">
        <v>71</v>
      </c>
      <c r="B41" s="2">
        <f>490/4.99</f>
        <v>98.196392785571135</v>
      </c>
      <c r="C41" s="3">
        <f>17/4.99</f>
        <v>3.4068136272545089</v>
      </c>
      <c r="D41" s="4">
        <v>490</v>
      </c>
      <c r="E41" s="4">
        <v>17</v>
      </c>
      <c r="F41" s="1">
        <v>4.99</v>
      </c>
      <c r="G41" s="1">
        <f>$H$1/B41</f>
        <v>7434.0816326530621</v>
      </c>
    </row>
    <row r="42" spans="1:7">
      <c r="A42" t="s">
        <v>41</v>
      </c>
      <c r="B42" s="2">
        <f>880/8.99</f>
        <v>97.886540600667402</v>
      </c>
      <c r="C42" s="3">
        <f>31/8.99</f>
        <v>3.4482758620689653</v>
      </c>
      <c r="D42" s="4">
        <v>880</v>
      </c>
      <c r="E42" s="4">
        <v>31</v>
      </c>
      <c r="F42" s="1">
        <v>8.99</v>
      </c>
      <c r="G42" s="1">
        <f>$H$1/B42</f>
        <v>7457.6136363636369</v>
      </c>
    </row>
    <row r="43" spans="1:7">
      <c r="A43" t="s">
        <v>72</v>
      </c>
      <c r="B43" s="2">
        <f>970/9.99</f>
        <v>97.097097097097091</v>
      </c>
      <c r="C43" s="3">
        <f>30/9.99</f>
        <v>3.0030030030030028</v>
      </c>
      <c r="D43" s="4">
        <v>970</v>
      </c>
      <c r="E43" s="4">
        <v>30</v>
      </c>
      <c r="F43" s="1">
        <v>9.99</v>
      </c>
      <c r="G43" s="1">
        <f>$H$1/B43</f>
        <v>7518.2474226804125</v>
      </c>
    </row>
    <row r="44" spans="1:7">
      <c r="A44" t="s">
        <v>16</v>
      </c>
      <c r="B44" s="2">
        <f>770/7.99</f>
        <v>96.370463078848559</v>
      </c>
      <c r="C44" s="3">
        <f>27/7.99</f>
        <v>3.3792240300375469</v>
      </c>
      <c r="D44" s="4">
        <v>770</v>
      </c>
      <c r="E44" s="4">
        <v>27</v>
      </c>
      <c r="F44" s="1">
        <v>7.99</v>
      </c>
      <c r="G44" s="1">
        <f>$H$1/B44</f>
        <v>7574.9350649350654</v>
      </c>
    </row>
    <row r="45" spans="1:7">
      <c r="A45" t="s">
        <v>73</v>
      </c>
      <c r="B45" s="2">
        <f>480/4.99</f>
        <v>96.192384769539075</v>
      </c>
      <c r="C45" s="3">
        <f>15/4.99</f>
        <v>3.0060120240480961</v>
      </c>
      <c r="D45" s="4">
        <v>480</v>
      </c>
      <c r="E45" s="4">
        <v>15</v>
      </c>
      <c r="F45" s="1">
        <v>4.99</v>
      </c>
      <c r="G45" s="1">
        <f>$H$1/B45</f>
        <v>7588.9583333333339</v>
      </c>
    </row>
    <row r="46" spans="1:7">
      <c r="A46" t="s">
        <v>74</v>
      </c>
      <c r="B46" s="2">
        <f>480/4.99</f>
        <v>96.192384769539075</v>
      </c>
      <c r="C46" s="3">
        <f>12/4.99</f>
        <v>2.4048096192384767</v>
      </c>
      <c r="D46" s="4">
        <v>480</v>
      </c>
      <c r="E46" s="4">
        <v>12</v>
      </c>
      <c r="F46" s="1">
        <v>4.99</v>
      </c>
      <c r="G46" s="1">
        <f>$H$1/B46</f>
        <v>7588.9583333333339</v>
      </c>
    </row>
    <row r="47" spans="1:7">
      <c r="A47" t="s">
        <v>36</v>
      </c>
      <c r="B47" s="2">
        <f>860/8.99</f>
        <v>95.66184649610679</v>
      </c>
      <c r="C47" s="3">
        <f>48/8.99</f>
        <v>5.3392658509454947</v>
      </c>
      <c r="D47" s="4">
        <v>860</v>
      </c>
      <c r="E47" s="4">
        <v>48</v>
      </c>
      <c r="F47" s="1">
        <v>8.99</v>
      </c>
      <c r="G47" s="1">
        <f>$H$1/B47</f>
        <v>7631.0465116279065</v>
      </c>
    </row>
    <row r="48" spans="1:7">
      <c r="A48" t="s">
        <v>39</v>
      </c>
      <c r="B48" s="2">
        <f>850/8.99</f>
        <v>94.549499443826477</v>
      </c>
      <c r="C48" s="3">
        <f>30/8.99</f>
        <v>3.3370411568409342</v>
      </c>
      <c r="D48" s="4">
        <v>850</v>
      </c>
      <c r="E48" s="4">
        <v>30</v>
      </c>
      <c r="F48" s="1">
        <v>8.99</v>
      </c>
      <c r="G48" s="1">
        <f>$H$1/B48</f>
        <v>7720.8235294117649</v>
      </c>
    </row>
    <row r="49" spans="1:7">
      <c r="A49" t="s">
        <v>42</v>
      </c>
      <c r="B49" s="2">
        <f>470/4.99</f>
        <v>94.188376753507015</v>
      </c>
      <c r="C49" s="3">
        <f>19/4.99</f>
        <v>3.8076152304609217</v>
      </c>
      <c r="D49" s="4">
        <v>580</v>
      </c>
      <c r="E49" s="4">
        <v>19</v>
      </c>
      <c r="F49" s="1">
        <v>4.99</v>
      </c>
      <c r="G49" s="1">
        <f>$H$1/B49</f>
        <v>7750.4255319148933</v>
      </c>
    </row>
    <row r="50" spans="1:7">
      <c r="A50" t="s">
        <v>9</v>
      </c>
      <c r="B50" s="2">
        <f>610/6.49</f>
        <v>93.990755007704152</v>
      </c>
      <c r="C50" s="3">
        <f>14/6.49</f>
        <v>2.157164869029276</v>
      </c>
      <c r="D50" s="4">
        <v>610</v>
      </c>
      <c r="E50" s="4">
        <v>14</v>
      </c>
      <c r="F50" s="1">
        <v>6.49</v>
      </c>
      <c r="G50" s="1">
        <f>$H$1/B50</f>
        <v>7766.7213114754104</v>
      </c>
    </row>
    <row r="51" spans="1:7">
      <c r="A51" t="s">
        <v>4</v>
      </c>
      <c r="B51" s="2">
        <f>750/7.99</f>
        <v>93.867334167709629</v>
      </c>
      <c r="C51" s="3">
        <f>47/7.99</f>
        <v>5.8823529411764701</v>
      </c>
      <c r="D51" s="4">
        <v>750</v>
      </c>
      <c r="E51" s="4">
        <v>47</v>
      </c>
      <c r="F51" s="1">
        <v>7.99</v>
      </c>
      <c r="G51" s="1">
        <f>$H$1/B51</f>
        <v>7776.9333333333343</v>
      </c>
    </row>
    <row r="52" spans="1:7">
      <c r="A52" t="s">
        <v>28</v>
      </c>
      <c r="B52" s="2">
        <f>840/8.99</f>
        <v>93.437152391546164</v>
      </c>
      <c r="C52" s="3">
        <f>35/8.99</f>
        <v>3.8932146829810899</v>
      </c>
      <c r="D52" s="4">
        <v>840</v>
      </c>
      <c r="E52" s="4">
        <v>35</v>
      </c>
      <c r="F52" s="1">
        <v>8.99</v>
      </c>
      <c r="G52" s="1">
        <f>$H$1/B52</f>
        <v>7812.7380952380954</v>
      </c>
    </row>
    <row r="53" spans="1:7">
      <c r="A53" t="s">
        <v>37</v>
      </c>
      <c r="B53" s="2">
        <f>840/8.99</f>
        <v>93.437152391546164</v>
      </c>
      <c r="C53" s="3">
        <f>29/8.99</f>
        <v>3.225806451612903</v>
      </c>
      <c r="D53" s="4">
        <v>840</v>
      </c>
      <c r="E53" s="4">
        <v>29</v>
      </c>
      <c r="F53" s="1">
        <v>8.99</v>
      </c>
      <c r="G53" s="1">
        <f>$H$1/B53</f>
        <v>7812.7380952380954</v>
      </c>
    </row>
    <row r="54" spans="1:7">
      <c r="A54" t="s">
        <v>44</v>
      </c>
      <c r="B54" s="2">
        <f>460/4.99</f>
        <v>92.184368737474941</v>
      </c>
      <c r="C54" s="3">
        <f>16/4.99</f>
        <v>3.2064128256513023</v>
      </c>
      <c r="D54" s="4">
        <v>460</v>
      </c>
      <c r="E54" s="4">
        <v>16</v>
      </c>
      <c r="F54" s="1">
        <v>4.99</v>
      </c>
      <c r="G54" s="1">
        <f>$H$1/B54</f>
        <v>7918.9130434782619</v>
      </c>
    </row>
    <row r="55" spans="1:7">
      <c r="A55" t="s">
        <v>46</v>
      </c>
      <c r="B55" s="2">
        <f>460/4.99</f>
        <v>92.184368737474941</v>
      </c>
      <c r="C55" s="3">
        <f>16/4.99</f>
        <v>3.2064128256513023</v>
      </c>
      <c r="D55" s="4">
        <v>460</v>
      </c>
      <c r="E55" s="4">
        <v>16</v>
      </c>
      <c r="F55" s="1">
        <v>4.99</v>
      </c>
      <c r="G55" s="1">
        <f>$H$1/B55</f>
        <v>7918.9130434782619</v>
      </c>
    </row>
    <row r="56" spans="1:7">
      <c r="A56" t="s">
        <v>62</v>
      </c>
      <c r="B56" s="2">
        <f>910/9.99</f>
        <v>91.091091091091087</v>
      </c>
      <c r="C56" s="3">
        <f>36/9.99</f>
        <v>3.6036036036036037</v>
      </c>
      <c r="D56" s="4">
        <v>910</v>
      </c>
      <c r="E56" s="4">
        <v>36</v>
      </c>
      <c r="F56" s="1">
        <v>9.99</v>
      </c>
      <c r="G56" s="1">
        <f>$H$1/B56</f>
        <v>8013.9560439560446</v>
      </c>
    </row>
    <row r="57" spans="1:7">
      <c r="A57" t="s">
        <v>29</v>
      </c>
      <c r="B57" s="2">
        <f>810/8.99</f>
        <v>90.100111234705224</v>
      </c>
      <c r="C57" s="3">
        <f>24/8.99</f>
        <v>2.6696329254727473</v>
      </c>
      <c r="D57" s="4">
        <v>810</v>
      </c>
      <c r="E57" s="4">
        <v>24</v>
      </c>
      <c r="F57" s="1">
        <v>8.99</v>
      </c>
      <c r="G57" s="1">
        <f>$H$1/B57</f>
        <v>8102.0987654320988</v>
      </c>
    </row>
    <row r="58" spans="1:7">
      <c r="A58" t="s">
        <v>75</v>
      </c>
      <c r="B58" s="2">
        <f>890/9.99</f>
        <v>89.089089089089086</v>
      </c>
      <c r="C58" s="3">
        <f>33/9.99</f>
        <v>3.303303303303303</v>
      </c>
      <c r="D58" s="4">
        <v>890</v>
      </c>
      <c r="E58" s="4">
        <v>33</v>
      </c>
      <c r="F58" s="1">
        <v>9.99</v>
      </c>
      <c r="G58" s="1">
        <f>$H$1/B58</f>
        <v>8194.0449438202249</v>
      </c>
    </row>
    <row r="59" spans="1:7">
      <c r="A59" t="s">
        <v>38</v>
      </c>
      <c r="B59" s="2">
        <f>770/8.99</f>
        <v>85.650723025583986</v>
      </c>
      <c r="C59" s="3">
        <f>45/8.99</f>
        <v>5.0055617352614012</v>
      </c>
      <c r="D59" s="4">
        <v>770</v>
      </c>
      <c r="E59" s="4">
        <v>45</v>
      </c>
      <c r="F59" s="1">
        <v>8.99</v>
      </c>
      <c r="G59" s="1">
        <f>$H$1/B59</f>
        <v>8522.9870129870123</v>
      </c>
    </row>
    <row r="60" spans="1:7">
      <c r="A60" t="s">
        <v>76</v>
      </c>
      <c r="B60" s="2">
        <f>850/9.99</f>
        <v>85.085085085085083</v>
      </c>
      <c r="C60" s="3">
        <f>33/9.99</f>
        <v>3.303303303303303</v>
      </c>
      <c r="D60" s="4">
        <v>850</v>
      </c>
      <c r="E60" s="4">
        <v>33</v>
      </c>
      <c r="F60" s="1">
        <v>9.99</v>
      </c>
      <c r="G60" s="1">
        <f>$H$1/B60</f>
        <v>8579.6470588235297</v>
      </c>
    </row>
    <row r="61" spans="1:7">
      <c r="A61" t="s">
        <v>3</v>
      </c>
      <c r="B61" s="2">
        <f>760/8.99</f>
        <v>84.538375973303673</v>
      </c>
      <c r="C61" s="3">
        <f>29/8.99</f>
        <v>3.225806451612903</v>
      </c>
      <c r="D61" s="4">
        <v>760</v>
      </c>
      <c r="E61" s="4">
        <v>29</v>
      </c>
      <c r="F61" s="1">
        <v>8.99</v>
      </c>
      <c r="G61" s="1">
        <f>$H$1/B61</f>
        <v>8635.1315789473683</v>
      </c>
    </row>
    <row r="62" spans="1:7">
      <c r="A62" t="s">
        <v>13</v>
      </c>
      <c r="B62" s="2">
        <f>500/5.99</f>
        <v>83.472454090150251</v>
      </c>
      <c r="C62" s="3">
        <f>19/5.99</f>
        <v>3.1719532554257093</v>
      </c>
      <c r="D62" s="4">
        <v>500</v>
      </c>
      <c r="E62" s="4">
        <v>19</v>
      </c>
      <c r="F62" s="1">
        <v>5.99</v>
      </c>
      <c r="G62" s="1">
        <f>$H$1/B62</f>
        <v>8745.4</v>
      </c>
    </row>
    <row r="63" spans="1:7">
      <c r="A63" t="s">
        <v>18</v>
      </c>
      <c r="B63" s="2">
        <f>750/8.99</f>
        <v>83.426028921023359</v>
      </c>
      <c r="C63" s="3">
        <f>46/8.99</f>
        <v>5.1167964404894324</v>
      </c>
      <c r="D63" s="4">
        <v>750</v>
      </c>
      <c r="E63" s="4">
        <v>42</v>
      </c>
      <c r="F63" s="1">
        <v>8.99</v>
      </c>
      <c r="G63" s="1">
        <f>$H$1/B63</f>
        <v>8750.2666666666664</v>
      </c>
    </row>
    <row r="64" spans="1:7">
      <c r="A64" t="s">
        <v>23</v>
      </c>
      <c r="B64" s="2">
        <f>730/8.99</f>
        <v>81.201334816462733</v>
      </c>
      <c r="C64" s="3">
        <f>30/8.99</f>
        <v>3.3370411568409342</v>
      </c>
      <c r="D64" s="4">
        <v>730</v>
      </c>
      <c r="E64" s="4">
        <v>30</v>
      </c>
      <c r="F64" s="1">
        <v>8.99</v>
      </c>
      <c r="G64" s="1">
        <f>$H$1/B64</f>
        <v>8990</v>
      </c>
    </row>
    <row r="65" spans="1:7">
      <c r="A65" t="s">
        <v>80</v>
      </c>
      <c r="B65" s="2">
        <f>730/8.99</f>
        <v>81.201334816462733</v>
      </c>
      <c r="C65" s="3">
        <f>26/8.99</f>
        <v>2.8921023359288096</v>
      </c>
      <c r="D65" s="4">
        <v>730</v>
      </c>
      <c r="E65" s="4">
        <v>26</v>
      </c>
      <c r="F65" s="1">
        <v>8.99</v>
      </c>
      <c r="G65" s="1">
        <f>$H$1/B65</f>
        <v>8990</v>
      </c>
    </row>
    <row r="66" spans="1:7">
      <c r="A66" t="s">
        <v>63</v>
      </c>
      <c r="B66" s="2">
        <f>790/9.99</f>
        <v>79.079079079079079</v>
      </c>
      <c r="C66" s="3">
        <f>23/9.99</f>
        <v>2.3023023023023024</v>
      </c>
      <c r="D66" s="4">
        <v>790</v>
      </c>
      <c r="E66" s="4">
        <v>23</v>
      </c>
      <c r="F66" s="1">
        <v>9.99</v>
      </c>
      <c r="G66" s="1">
        <f>$H$1/B66</f>
        <v>9231.2658227848096</v>
      </c>
    </row>
    <row r="67" spans="1:7">
      <c r="A67" t="s">
        <v>22</v>
      </c>
      <c r="B67" s="2">
        <f>790/9.99</f>
        <v>79.079079079079079</v>
      </c>
      <c r="C67" s="3">
        <f>22/9.99</f>
        <v>2.2022022022022023</v>
      </c>
      <c r="D67" s="4">
        <v>790</v>
      </c>
      <c r="E67" s="4">
        <v>22</v>
      </c>
      <c r="F67" s="1">
        <v>9.99</v>
      </c>
      <c r="G67" s="1">
        <f>$H$1/B67</f>
        <v>9231.2658227848096</v>
      </c>
    </row>
    <row r="68" spans="1:7">
      <c r="A68" t="s">
        <v>82</v>
      </c>
      <c r="B68" s="2">
        <f>790/9.99</f>
        <v>79.079079079079079</v>
      </c>
      <c r="C68" s="3">
        <f>17/9.99</f>
        <v>1.7017017017017018</v>
      </c>
      <c r="D68" s="4">
        <v>790</v>
      </c>
      <c r="E68" s="4">
        <v>17</v>
      </c>
      <c r="F68" s="1">
        <v>9.99</v>
      </c>
      <c r="G68" s="1">
        <f>$H$1/B68</f>
        <v>9231.2658227848096</v>
      </c>
    </row>
    <row r="69" spans="1:7">
      <c r="A69" t="s">
        <v>25</v>
      </c>
      <c r="B69" s="2">
        <f>670/8.99</f>
        <v>74.527252502780868</v>
      </c>
      <c r="C69" s="3">
        <f>30/8.99</f>
        <v>3.3370411568409342</v>
      </c>
      <c r="D69" s="4">
        <v>670</v>
      </c>
      <c r="E69" s="4">
        <v>30</v>
      </c>
      <c r="F69" s="1">
        <v>8.99</v>
      </c>
      <c r="G69" s="1">
        <f>$H$1/B69</f>
        <v>9795.0746268656712</v>
      </c>
    </row>
    <row r="70" spans="1:7">
      <c r="A70" t="s">
        <v>27</v>
      </c>
      <c r="B70" s="2">
        <f>670/8.99</f>
        <v>74.527252502780868</v>
      </c>
      <c r="C70" s="3">
        <f>27/8.99</f>
        <v>3.0033370411568407</v>
      </c>
      <c r="D70" s="4">
        <v>670</v>
      </c>
      <c r="E70" s="4">
        <v>27</v>
      </c>
      <c r="F70" s="1">
        <v>8.99</v>
      </c>
      <c r="G70" s="1">
        <f>$H$1/B70</f>
        <v>9795.0746268656712</v>
      </c>
    </row>
    <row r="71" spans="1:7">
      <c r="A71" t="s">
        <v>77</v>
      </c>
      <c r="B71" s="2">
        <f>740/9.99</f>
        <v>74.074074074074076</v>
      </c>
      <c r="C71" s="3">
        <f>36/9.99</f>
        <v>3.6036036036036037</v>
      </c>
      <c r="D71" s="4">
        <v>740</v>
      </c>
      <c r="E71" s="4">
        <v>36</v>
      </c>
      <c r="F71" s="1">
        <v>9.99</v>
      </c>
      <c r="G71" s="1">
        <f>$H$1/B71</f>
        <v>9855</v>
      </c>
    </row>
    <row r="72" spans="1:7">
      <c r="A72" t="s">
        <v>19</v>
      </c>
      <c r="B72" s="2">
        <f>730/9.99</f>
        <v>73.073073073073076</v>
      </c>
      <c r="C72" s="3">
        <f>25/9.99</f>
        <v>2.5025025025025025</v>
      </c>
      <c r="D72" s="4">
        <v>730</v>
      </c>
      <c r="E72" s="4">
        <v>25</v>
      </c>
      <c r="F72" s="1">
        <v>9.99</v>
      </c>
      <c r="G72" s="1">
        <f>$H$1/B72</f>
        <v>9990</v>
      </c>
    </row>
    <row r="73" spans="1:7">
      <c r="A73" t="s">
        <v>64</v>
      </c>
      <c r="B73" s="2">
        <f>360/4.99</f>
        <v>72.144288577154299</v>
      </c>
      <c r="C73" s="3">
        <f>13/4.99</f>
        <v>2.6052104208416833</v>
      </c>
      <c r="D73" s="4">
        <v>360</v>
      </c>
      <c r="E73" s="4">
        <v>13</v>
      </c>
      <c r="F73" s="1">
        <v>4.99</v>
      </c>
      <c r="G73" s="1">
        <f>$H$1/B73</f>
        <v>10118.611111111113</v>
      </c>
    </row>
    <row r="74" spans="1:7">
      <c r="A74" t="s">
        <v>26</v>
      </c>
      <c r="B74" s="2">
        <f>640/8.99</f>
        <v>71.190211345939929</v>
      </c>
      <c r="C74" s="3">
        <f>28/8.99</f>
        <v>3.1145717463848719</v>
      </c>
      <c r="D74" s="4">
        <v>640</v>
      </c>
      <c r="E74" s="4">
        <v>28</v>
      </c>
      <c r="F74" s="1">
        <v>8.99</v>
      </c>
      <c r="G74" s="1">
        <f>$H$1/B74</f>
        <v>10254.21875</v>
      </c>
    </row>
    <row r="75" spans="1:7">
      <c r="A75" t="s">
        <v>12</v>
      </c>
      <c r="B75" s="2">
        <f>550/7.79</f>
        <v>70.603337612323486</v>
      </c>
      <c r="C75" s="3">
        <f>26/7.79</f>
        <v>3.3376123234916562</v>
      </c>
      <c r="D75" s="4">
        <v>550</v>
      </c>
      <c r="E75" s="4">
        <v>26</v>
      </c>
      <c r="F75" s="1">
        <v>7.79</v>
      </c>
      <c r="G75" s="1">
        <f>$H$1/B75</f>
        <v>10339.454545454546</v>
      </c>
    </row>
    <row r="76" spans="1:7">
      <c r="A76" t="s">
        <v>34</v>
      </c>
      <c r="B76" s="2">
        <f>590/8.66</f>
        <v>68.129330254041562</v>
      </c>
      <c r="C76" s="3">
        <f>43/8.99</f>
        <v>4.783092324805339</v>
      </c>
      <c r="D76" s="4">
        <v>590</v>
      </c>
      <c r="E76" s="4">
        <v>43</v>
      </c>
      <c r="F76" s="1">
        <v>8.99</v>
      </c>
      <c r="G76" s="1">
        <f>$H$1/B76</f>
        <v>10714.915254237289</v>
      </c>
    </row>
    <row r="77" spans="1:7">
      <c r="A77" t="s">
        <v>10</v>
      </c>
      <c r="B77" s="2">
        <f>510/7.49</f>
        <v>68.090787716955944</v>
      </c>
      <c r="C77" s="3">
        <f>18/7.49</f>
        <v>2.4032042723631508</v>
      </c>
      <c r="D77" s="4">
        <v>510</v>
      </c>
      <c r="E77" s="4">
        <v>18</v>
      </c>
      <c r="F77" s="1">
        <v>7.49</v>
      </c>
      <c r="G77" s="1">
        <f>$H$1/B77</f>
        <v>10720.980392156862</v>
      </c>
    </row>
    <row r="78" spans="1:7">
      <c r="A78" t="s">
        <v>20</v>
      </c>
      <c r="B78" s="2">
        <f>680/9.99</f>
        <v>68.068068068068072</v>
      </c>
      <c r="C78" s="3">
        <f>21/9.99</f>
        <v>2.1021021021021022</v>
      </c>
      <c r="D78" s="4">
        <v>680</v>
      </c>
      <c r="E78" s="4">
        <v>21</v>
      </c>
      <c r="F78" s="1">
        <v>9.99</v>
      </c>
      <c r="G78" s="1">
        <f>$H$1/B78</f>
        <v>10724.558823529411</v>
      </c>
    </row>
    <row r="79" spans="1:7">
      <c r="A79" t="s">
        <v>21</v>
      </c>
      <c r="B79" s="2">
        <f>660/9.99</f>
        <v>66.066066066066071</v>
      </c>
      <c r="C79" s="3">
        <f>29/9.99</f>
        <v>2.9029029029029028</v>
      </c>
      <c r="D79" s="4">
        <v>660</v>
      </c>
      <c r="E79" s="4">
        <v>29</v>
      </c>
      <c r="F79" s="1">
        <v>9.99</v>
      </c>
      <c r="G79" s="1">
        <f>$H$1/B79</f>
        <v>11049.545454545454</v>
      </c>
    </row>
    <row r="80" spans="1:7">
      <c r="A80" t="s">
        <v>35</v>
      </c>
      <c r="B80" s="2">
        <f>590/8.99</f>
        <v>65.628476084538377</v>
      </c>
      <c r="C80" s="3">
        <f>28/8.99</f>
        <v>3.1145717463848719</v>
      </c>
      <c r="D80" s="4">
        <v>590</v>
      </c>
      <c r="E80" s="4">
        <v>28</v>
      </c>
      <c r="F80" s="1">
        <v>8.99</v>
      </c>
      <c r="G80" s="1">
        <f>$H$1/B80</f>
        <v>11123.22033898305</v>
      </c>
    </row>
    <row r="81" spans="1:7">
      <c r="A81" t="s">
        <v>78</v>
      </c>
      <c r="B81" s="2">
        <f>650/9.99</f>
        <v>65.06506506506507</v>
      </c>
      <c r="C81" s="3">
        <f>34/9.99</f>
        <v>3.4034034034034035</v>
      </c>
      <c r="D81" s="4">
        <v>650</v>
      </c>
      <c r="E81" s="4">
        <v>34</v>
      </c>
      <c r="F81" s="1">
        <v>9.99</v>
      </c>
      <c r="G81" s="1">
        <f>$H$1/B81</f>
        <v>11219.538461538461</v>
      </c>
    </row>
    <row r="82" spans="1:7">
      <c r="A82" t="s">
        <v>47</v>
      </c>
      <c r="B82" s="2">
        <f>480/7.49</f>
        <v>64.085447263017357</v>
      </c>
      <c r="C82" s="3">
        <f>7/7.49</f>
        <v>0.93457943925233644</v>
      </c>
      <c r="D82" s="4">
        <v>480</v>
      </c>
      <c r="E82" s="4">
        <v>7</v>
      </c>
      <c r="F82" s="1">
        <v>7.49</v>
      </c>
      <c r="G82" s="1">
        <f>$H$1/B82</f>
        <v>11391.041666666666</v>
      </c>
    </row>
    <row r="83" spans="1:7">
      <c r="A83" t="s">
        <v>79</v>
      </c>
      <c r="B83" s="2">
        <f>630/9.99</f>
        <v>63.063063063063062</v>
      </c>
      <c r="C83" s="3">
        <f>32/9.99</f>
        <v>3.203203203203203</v>
      </c>
      <c r="D83" s="4">
        <v>630</v>
      </c>
      <c r="E83" s="4">
        <v>32</v>
      </c>
      <c r="F83" s="1">
        <v>9.99</v>
      </c>
      <c r="G83" s="1">
        <f>$H$1/B83</f>
        <v>11575.714285714286</v>
      </c>
    </row>
    <row r="84" spans="1:7">
      <c r="A84" t="s">
        <v>96</v>
      </c>
      <c r="B84" s="2">
        <f>630/9.99</f>
        <v>63.063063063063062</v>
      </c>
      <c r="C84" s="3">
        <f>20/9.99</f>
        <v>2.0020020020020022</v>
      </c>
      <c r="D84" s="4">
        <v>630</v>
      </c>
      <c r="E84" s="4">
        <v>20</v>
      </c>
      <c r="F84" s="1">
        <v>9.99</v>
      </c>
      <c r="G84" s="1">
        <f>$H$1/B84</f>
        <v>11575.714285714286</v>
      </c>
    </row>
    <row r="85" spans="1:7">
      <c r="A85" t="s">
        <v>95</v>
      </c>
      <c r="B85" s="2">
        <f>560/8.99</f>
        <v>62.291434927697438</v>
      </c>
      <c r="C85" s="3">
        <f>41/8.99</f>
        <v>4.5606229143492767</v>
      </c>
      <c r="D85" s="4">
        <v>560</v>
      </c>
      <c r="E85" s="4">
        <v>41</v>
      </c>
      <c r="F85" s="1">
        <v>8.99</v>
      </c>
      <c r="G85" s="1">
        <f>$H$1/B85</f>
        <v>11719.107142857143</v>
      </c>
    </row>
    <row r="86" spans="1:7">
      <c r="A86" t="s">
        <v>45</v>
      </c>
      <c r="B86" s="2">
        <f>290/4.99</f>
        <v>58.116232464929858</v>
      </c>
      <c r="C86" s="3">
        <f>15/4.99</f>
        <v>3.0060120240480961</v>
      </c>
      <c r="D86" s="4">
        <v>290</v>
      </c>
      <c r="E86" s="4">
        <v>15</v>
      </c>
      <c r="F86" s="1">
        <v>4.99</v>
      </c>
      <c r="G86" s="1">
        <f>$H$1/B86</f>
        <v>12561.034482758621</v>
      </c>
    </row>
    <row r="87" spans="1:7">
      <c r="A87" t="s">
        <v>94</v>
      </c>
      <c r="B87" s="2">
        <f>570/9.99</f>
        <v>57.057057057057058</v>
      </c>
      <c r="C87" s="3">
        <f>32/9.99</f>
        <v>3.203203203203203</v>
      </c>
      <c r="D87" s="4">
        <v>570</v>
      </c>
      <c r="E87" s="4">
        <v>32</v>
      </c>
      <c r="F87" s="1">
        <v>9.99</v>
      </c>
      <c r="G87" s="1">
        <f>$H$1/B87</f>
        <v>12794.21052631579</v>
      </c>
    </row>
    <row r="88" spans="1:7">
      <c r="A88" t="s">
        <v>93</v>
      </c>
      <c r="B88" s="2">
        <f>560/9.99</f>
        <v>56.056056056056057</v>
      </c>
      <c r="C88" s="3">
        <f>19/9.99</f>
        <v>1.9019019019019019</v>
      </c>
      <c r="D88" s="4">
        <v>560</v>
      </c>
      <c r="E88" s="4">
        <v>19</v>
      </c>
      <c r="F88" s="1">
        <v>9.99</v>
      </c>
      <c r="G88" s="1">
        <f>$H$1/B88</f>
        <v>13022.678571428571</v>
      </c>
    </row>
    <row r="89" spans="1:7">
      <c r="A89" t="s">
        <v>92</v>
      </c>
      <c r="B89" s="2">
        <f>500/8.99</f>
        <v>55.617352614015573</v>
      </c>
      <c r="C89" s="3">
        <f>41/8.99</f>
        <v>4.5606229143492767</v>
      </c>
      <c r="D89" s="4">
        <v>500</v>
      </c>
      <c r="E89" s="4">
        <v>41</v>
      </c>
      <c r="F89" s="1">
        <v>8.99</v>
      </c>
      <c r="G89" s="1">
        <f>$H$1/B89</f>
        <v>13125.4</v>
      </c>
    </row>
    <row r="90" spans="1:7">
      <c r="A90" t="s">
        <v>91</v>
      </c>
      <c r="B90" s="2">
        <f>470/9.99</f>
        <v>47.047047047047045</v>
      </c>
      <c r="C90" s="3">
        <f>23/9.99</f>
        <v>2.3023023023023024</v>
      </c>
      <c r="D90" s="4">
        <v>470</v>
      </c>
      <c r="E90" s="4">
        <v>23</v>
      </c>
      <c r="F90" s="1">
        <v>9.99</v>
      </c>
      <c r="G90" s="1">
        <f>$H$1/B90</f>
        <v>15516.382978723404</v>
      </c>
    </row>
    <row r="91" spans="1:7">
      <c r="A91" t="s">
        <v>90</v>
      </c>
      <c r="B91" s="2">
        <f>440/9.99</f>
        <v>44.044044044044043</v>
      </c>
      <c r="C91" s="3">
        <f>21/9.99</f>
        <v>2.1021021021021022</v>
      </c>
      <c r="D91" s="4">
        <v>440</v>
      </c>
      <c r="E91" s="4">
        <v>21</v>
      </c>
      <c r="F91" s="1">
        <v>9.99</v>
      </c>
      <c r="G91" s="1">
        <f>$H$1/B91</f>
        <v>16574.318181818184</v>
      </c>
    </row>
    <row r="92" spans="1:7">
      <c r="A92" t="s">
        <v>89</v>
      </c>
      <c r="B92" s="2">
        <f>180/4.29</f>
        <v>41.95804195804196</v>
      </c>
      <c r="C92" s="3">
        <f>12/4.29</f>
        <v>2.7972027972027971</v>
      </c>
      <c r="D92" s="4">
        <v>180</v>
      </c>
      <c r="E92" s="4">
        <v>12</v>
      </c>
      <c r="F92" s="1">
        <v>4.29</v>
      </c>
      <c r="G92" s="1">
        <f>$H$1/B92</f>
        <v>17398.333333333332</v>
      </c>
    </row>
    <row r="93" spans="1:7">
      <c r="A93" t="s">
        <v>88</v>
      </c>
      <c r="B93" s="2">
        <f>300/7.49</f>
        <v>40.053404539385845</v>
      </c>
      <c r="C93" s="3">
        <f>16/7.49</f>
        <v>2.1361815754339117</v>
      </c>
      <c r="D93" s="4">
        <v>300</v>
      </c>
      <c r="E93" s="4">
        <v>16</v>
      </c>
      <c r="F93" s="1">
        <v>7.49</v>
      </c>
      <c r="G93" s="1">
        <f>$H$1/B93</f>
        <v>18225.666666666668</v>
      </c>
    </row>
    <row r="94" spans="1:7">
      <c r="A94" t="s">
        <v>87</v>
      </c>
      <c r="B94" s="2">
        <f>390/9.99</f>
        <v>39.039039039039039</v>
      </c>
      <c r="C94" s="3">
        <f>21/9.99</f>
        <v>2.1021021021021022</v>
      </c>
      <c r="D94" s="4">
        <v>390</v>
      </c>
      <c r="E94" s="4">
        <v>21</v>
      </c>
      <c r="F94" s="1">
        <v>9.99</v>
      </c>
      <c r="G94" s="1">
        <f>$H$1/B94</f>
        <v>18699.23076923077</v>
      </c>
    </row>
    <row r="95" spans="1:7">
      <c r="A95" t="s">
        <v>86</v>
      </c>
      <c r="B95" s="2">
        <f>160/4.29</f>
        <v>37.296037296037298</v>
      </c>
      <c r="C95" s="3">
        <f>9/4.29</f>
        <v>2.0979020979020979</v>
      </c>
      <c r="D95" s="4">
        <v>160</v>
      </c>
      <c r="E95" s="4">
        <v>9</v>
      </c>
      <c r="F95" s="1">
        <v>4.29</v>
      </c>
      <c r="G95" s="1">
        <f>$H$1/B95</f>
        <v>19573.125</v>
      </c>
    </row>
  </sheetData>
  <sortState ref="A2:H95">
    <sortCondition descending="1" ref="B1"/>
  </sortState>
  <conditionalFormatting sqref="B1:B1048576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3">
      <colorScale>
        <cfvo type="min" val="0"/>
        <cfvo type="max" val="0"/>
        <color theme="0"/>
        <color theme="6"/>
      </colorScale>
    </cfRule>
  </conditionalFormatting>
  <conditionalFormatting sqref="C1:C1048576">
    <cfRule type="colorScale" priority="13">
      <colorScale>
        <cfvo type="min" val="0"/>
        <cfvo type="max" val="0"/>
        <color rgb="FFFFEF9C"/>
        <color rgb="FFFF7128"/>
      </colorScale>
    </cfRule>
    <cfRule type="colorScale" priority="11">
      <colorScale>
        <cfvo type="min" val="0"/>
        <cfvo type="max" val="0"/>
        <color rgb="FFFF7128"/>
        <color rgb="FFFFEF9C"/>
      </colorScale>
    </cfRule>
    <cfRule type="top10" priority="10" rank="100"/>
    <cfRule type="colorScale" priority="5">
      <colorScale>
        <cfvo type="min" val="0"/>
        <cfvo type="max" val="0"/>
        <color theme="9" tint="-0.249977111117893"/>
        <color rgb="FFE71C07"/>
      </colorScale>
    </cfRule>
    <cfRule type="colorScale" priority="4">
      <colorScale>
        <cfvo type="min" val="0"/>
        <cfvo type="max" val="0"/>
        <color rgb="FFFF7128"/>
        <color rgb="FFFC411C"/>
      </colorScale>
    </cfRule>
    <cfRule type="colorScale" priority="2">
      <colorScale>
        <cfvo type="min" val="0"/>
        <cfvo type="max" val="0"/>
        <color rgb="FFED755D"/>
        <color rgb="FFF72D1D"/>
      </colorScale>
    </cfRule>
    <cfRule type="colorScale" priority="1">
      <colorScale>
        <cfvo type="min" val="0"/>
        <cfvo type="max" val="0"/>
        <color theme="9" tint="0.39997558519241921"/>
        <color rgb="FFF72D1D"/>
      </colorScale>
    </cfRule>
  </conditionalFormatting>
  <conditionalFormatting sqref="B2:B95">
    <cfRule type="colorScale" priority="9">
      <colorScale>
        <cfvo type="min" val="0"/>
        <cfvo type="max" val="0"/>
        <color rgb="FF63BE7B"/>
        <color rgb="FFFFEF9C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Efficiency</dc:creator>
  <cp:lastModifiedBy>Efficiency</cp:lastModifiedBy>
  <dcterms:created xsi:type="dcterms:W3CDTF">2018-05-07T22:42:52Z</dcterms:created>
  <dcterms:modified xsi:type="dcterms:W3CDTF">2018-05-11T23:44:17Z</dcterms:modified>
</cp:coreProperties>
</file>